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worksheets/sheet3.xml" ContentType="application/vnd.openxmlformats-officedocument.spreadsheetml.worksheet+xml"/>
  <Override PartName="/xl/chartsheets/sheet2.xml" ContentType="application/vnd.openxmlformats-officedocument.spreadsheetml.chartsheet+xml"/>
  <Override PartName="/xl/worksheets/sheet4.xml" ContentType="application/vnd.openxmlformats-officedocument.spreadsheetml.worksheet+xml"/>
  <Override PartName="/xl/chartsheets/sheet3.xml" ContentType="application/vnd.openxmlformats-officedocument.spreadsheetml.chartsheet+xml"/>
  <Override PartName="/xl/worksheets/sheet5.xml" ContentType="application/vnd.openxmlformats-officedocument.spreadsheetml.worksheet+xml"/>
  <Override PartName="/xl/chartsheets/sheet4.xml" ContentType="application/vnd.openxmlformats-officedocument.spreadsheetml.chartsheet+xml"/>
  <Override PartName="/xl/worksheets/sheet6.xml" ContentType="application/vnd.openxmlformats-officedocument.spreadsheetml.worksheet+xml"/>
  <Override PartName="/xl/chartsheets/sheet5.xml" ContentType="application/vnd.openxmlformats-officedocument.spreadsheetml.chartsheet+xml"/>
  <Override PartName="/xl/worksheets/sheet7.xml" ContentType="application/vnd.openxmlformats-officedocument.spreadsheetml.worksheet+xml"/>
  <Override PartName="/xl/chartsheets/sheet6.xml" ContentType="application/vnd.openxmlformats-officedocument.spreadsheetml.chartsheet+xml"/>
  <Override PartName="/xl/worksheets/sheet8.xml" ContentType="application/vnd.openxmlformats-officedocument.spreadsheetml.worksheet+xml"/>
  <Override PartName="/xl/chartsheets/sheet7.xml" ContentType="application/vnd.openxmlformats-officedocument.spreadsheetml.chartsheet+xml"/>
  <Override PartName="/xl/worksheets/sheet9.xml" ContentType="application/vnd.openxmlformats-officedocument.spreadsheetml.worksheet+xml"/>
  <Override PartName="/xl/chartsheets/sheet8.xml" ContentType="application/vnd.openxmlformats-officedocument.spreadsheetml.chartsheet+xml"/>
  <Override PartName="/xl/worksheets/sheet10.xml" ContentType="application/vnd.openxmlformats-officedocument.spreadsheetml.worksheet+xml"/>
  <Override PartName="/xl/chartsheets/sheet9.xml" ContentType="application/vnd.openxmlformats-officedocument.spreadsheetml.chartsheet+xml"/>
  <Override PartName="/xl/worksheets/sheet11.xml" ContentType="application/vnd.openxmlformats-officedocument.spreadsheetml.worksheet+xml"/>
  <Override PartName="/xl/chartsheets/sheet10.xml" ContentType="application/vnd.openxmlformats-officedocument.spreadsheetml.chartsheet+xml"/>
  <Override PartName="/xl/worksheets/sheet12.xml" ContentType="application/vnd.openxmlformats-officedocument.spreadsheetml.worksheet+xml"/>
  <Override PartName="/xl/chartsheets/sheet11.xml" ContentType="application/vnd.openxmlformats-officedocument.spreadsheetml.chartsheet+xml"/>
  <Override PartName="/xl/worksheets/sheet13.xml" ContentType="application/vnd.openxmlformats-officedocument.spreadsheetml.worksheet+xml"/>
  <Override PartName="/xl/chartsheets/sheet12.xml" ContentType="application/vnd.openxmlformats-officedocument.spreadsheetml.chart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theme/themeOverride2.xml" ContentType="application/vnd.openxmlformats-officedocument.themeOverride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7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8.xml" ContentType="application/vnd.openxmlformats-officedocument.drawingml.chart+xml"/>
  <Override PartName="/xl/drawings/drawing16.xml" ContentType="application/vnd.openxmlformats-officedocument.drawingml.chartshapes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2.xml" ContentType="application/vnd.openxmlformats-officedocument.drawingml.chart+xml"/>
  <Override PartName="/xl/drawings/drawing20.xml" ContentType="application/vnd.openxmlformats-officedocument.drawingml.chartshapes+xml"/>
  <Override PartName="/xl/drawings/drawing21.xml" ContentType="application/vnd.openxmlformats-officedocument.drawing+xml"/>
  <Override PartName="/xl/charts/chart13.xml" ContentType="application/vnd.openxmlformats-officedocument.drawingml.chart+xml"/>
  <Override PartName="/xl/drawings/drawing22.xml" ContentType="application/vnd.openxmlformats-officedocument.drawingml.chartshapes+xml"/>
  <Override PartName="/xl/drawings/drawing23.xml" ContentType="application/vnd.openxmlformats-officedocument.drawing+xml"/>
  <Override PartName="/xl/charts/chart14.xml" ContentType="application/vnd.openxmlformats-officedocument.drawingml.chart+xml"/>
  <Override PartName="/xl/drawings/drawing2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ämäTyökirja"/>
  <mc:AlternateContent xmlns:mc="http://schemas.openxmlformats.org/markup-compatibility/2006">
    <mc:Choice Requires="x15">
      <x15ac:absPath xmlns:x15ac="http://schemas.microsoft.com/office/spreadsheetml/2010/11/ac" url="P:\Kuvasto\2022\Englanti\"/>
    </mc:Choice>
  </mc:AlternateContent>
  <xr:revisionPtr revIDLastSave="0" documentId="13_ncr:1_{81468DAB-0660-4D16-82A5-DF2722C5DF80}" xr6:coauthVersionLast="47" xr6:coauthVersionMax="47" xr10:uidLastSave="{00000000-0000-0000-0000-000000000000}"/>
  <bookViews>
    <workbookView xWindow="-120" yWindow="-120" windowWidth="29040" windowHeight="17640" tabRatio="908" activeTab="9" xr2:uid="{00000000-000D-0000-FFFF-FFFF00000000}"/>
  </bookViews>
  <sheets>
    <sheet name="Contents" sheetId="57" r:id="rId1"/>
    <sheet name="Data 1 old" sheetId="60" state="hidden" r:id="rId2"/>
    <sheet name="Chart 1 old" sheetId="61" state="hidden" r:id="rId3"/>
    <sheet name="Data 2 old" sheetId="62" state="hidden" r:id="rId4"/>
    <sheet name="Chart 2 old" sheetId="63" state="hidden" r:id="rId5"/>
    <sheet name="Data 1" sheetId="1" r:id="rId6"/>
    <sheet name="Chart 1" sheetId="30" r:id="rId7"/>
    <sheet name="Data 2" sheetId="2" r:id="rId8"/>
    <sheet name="Chart 2" sheetId="31" r:id="rId9"/>
    <sheet name="Data 3" sheetId="3" r:id="rId10"/>
    <sheet name="Chart 3" sheetId="32" r:id="rId11"/>
    <sheet name="Data 4" sheetId="5" r:id="rId12"/>
    <sheet name="Chart 4" sheetId="59" r:id="rId13"/>
    <sheet name="Data 5" sheetId="6" r:id="rId14"/>
    <sheet name="Chart 5" sheetId="34" r:id="rId15"/>
    <sheet name="Data 6" sheetId="8" r:id="rId16"/>
    <sheet name="Chart 6" sheetId="49" r:id="rId17"/>
    <sheet name="Data 7" sheetId="12" r:id="rId18"/>
    <sheet name="Chart 7" sheetId="37" r:id="rId19"/>
    <sheet name="Data 8" sheetId="11" r:id="rId20"/>
    <sheet name="Chart 8" sheetId="58" r:id="rId21"/>
    <sheet name="Data 9" sheetId="17" r:id="rId22"/>
    <sheet name="Chart 9" sheetId="43" r:id="rId23"/>
    <sheet name="Data 10" sheetId="55" r:id="rId24"/>
    <sheet name="Chart 10" sheetId="54" r:id="rId25"/>
    <sheet name="Inflation factors 2022" sheetId="47" state="hidden" r:id="rId26"/>
  </sheets>
  <definedNames>
    <definedName name="_xlnm.Print_Titles" localSheetId="5">'Data 1'!$3:$4</definedName>
    <definedName name="_xlnm.Print_Titles" localSheetId="1">'Data 1 old'!$3:$4</definedName>
    <definedName name="_xlnm.Print_Titles" localSheetId="7">'Data 2'!$3:$4</definedName>
    <definedName name="_xlnm.Print_Titles" localSheetId="3">'Data 2 old'!$3:$4</definedName>
    <definedName name="_xlnm.Print_Titles" localSheetId="9">'Data 3'!$3:$4</definedName>
    <definedName name="_xlnm.Print_Titles" localSheetId="17">'Data 7'!$3:$4</definedName>
    <definedName name="_xlnm.Print_Titles" localSheetId="19">'Data 8'!$3:$4</definedName>
    <definedName name="_xlnm.Print_Titles" localSheetId="21">'Data 9'!$3:$4</definedName>
    <definedName name="_xlnm.Print_Titles" localSheetId="25">'Inflation factors 2022'!$1:$5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4" i="57" l="1"/>
  <c r="B31" i="57"/>
  <c r="B28" i="57"/>
  <c r="B25" i="57"/>
  <c r="B22" i="57"/>
  <c r="B19" i="57"/>
  <c r="B16" i="57"/>
  <c r="B13" i="57"/>
  <c r="B10" i="57"/>
  <c r="B7" i="57"/>
  <c r="C80" i="17"/>
  <c r="C81" i="17"/>
  <c r="C82" i="17"/>
  <c r="C83" i="17"/>
  <c r="C84" i="17"/>
  <c r="C85" i="17"/>
  <c r="B83" i="17"/>
  <c r="D83" i="17"/>
  <c r="F83" i="17"/>
  <c r="G83" i="17"/>
  <c r="H83" i="17"/>
  <c r="B84" i="17"/>
  <c r="D84" i="17"/>
  <c r="F84" i="17"/>
  <c r="G84" i="17"/>
  <c r="H84" i="17"/>
  <c r="B85" i="17"/>
  <c r="D85" i="17"/>
  <c r="F85" i="17"/>
  <c r="G85" i="17"/>
  <c r="H85" i="17"/>
  <c r="A81" i="17"/>
  <c r="A82" i="17"/>
  <c r="A83" i="17"/>
  <c r="A84" i="17"/>
  <c r="A85" i="17"/>
  <c r="B80" i="17"/>
  <c r="D80" i="17"/>
  <c r="F70" i="11"/>
  <c r="F71" i="11"/>
  <c r="F72" i="11"/>
  <c r="F73" i="11"/>
  <c r="F74" i="11"/>
  <c r="F75" i="11"/>
  <c r="F76" i="11"/>
  <c r="F77" i="11"/>
  <c r="F78" i="11"/>
  <c r="F79" i="11"/>
  <c r="F80" i="11"/>
  <c r="F81" i="11"/>
  <c r="F82" i="11"/>
  <c r="B80" i="11"/>
  <c r="C80" i="11"/>
  <c r="E80" i="11"/>
  <c r="G80" i="11"/>
  <c r="H80" i="11"/>
  <c r="I80" i="11"/>
  <c r="J80" i="11"/>
  <c r="B81" i="11"/>
  <c r="C81" i="11"/>
  <c r="E81" i="11"/>
  <c r="G81" i="11"/>
  <c r="H81" i="11"/>
  <c r="I81" i="11"/>
  <c r="J81" i="11"/>
  <c r="B82" i="11"/>
  <c r="C82" i="11"/>
  <c r="E82" i="11"/>
  <c r="G82" i="11"/>
  <c r="H82" i="11"/>
  <c r="I82" i="11"/>
  <c r="J82" i="11"/>
  <c r="M81" i="11"/>
  <c r="N81" i="11"/>
  <c r="P81" i="11"/>
  <c r="Q81" i="11"/>
  <c r="R81" i="11"/>
  <c r="S81" i="11"/>
  <c r="T81" i="11"/>
  <c r="U81" i="11"/>
  <c r="M82" i="11"/>
  <c r="N82" i="11"/>
  <c r="P82" i="11"/>
  <c r="Q82" i="11"/>
  <c r="R82" i="11"/>
  <c r="S82" i="11"/>
  <c r="T82" i="11"/>
  <c r="U82" i="11"/>
  <c r="L78" i="11"/>
  <c r="A78" i="11" s="1"/>
  <c r="L79" i="11"/>
  <c r="L80" i="11"/>
  <c r="L81" i="11"/>
  <c r="L82" i="11"/>
  <c r="A82" i="11" s="1"/>
  <c r="A79" i="11"/>
  <c r="A80" i="11"/>
  <c r="A81" i="11"/>
  <c r="A76" i="11"/>
  <c r="A77" i="11"/>
  <c r="B39" i="2"/>
  <c r="G39" i="2" s="1"/>
  <c r="C39" i="2"/>
  <c r="D39" i="2"/>
  <c r="E39" i="2"/>
  <c r="F39" i="2"/>
  <c r="B40" i="2"/>
  <c r="G40" i="2" s="1"/>
  <c r="C40" i="2"/>
  <c r="D40" i="2"/>
  <c r="E40" i="2"/>
  <c r="F40" i="2"/>
  <c r="B41" i="2"/>
  <c r="G41" i="2" s="1"/>
  <c r="C41" i="2"/>
  <c r="D41" i="2"/>
  <c r="E41" i="2"/>
  <c r="F41" i="2"/>
  <c r="A37" i="1"/>
  <c r="A38" i="1"/>
  <c r="A39" i="1"/>
  <c r="A40" i="1"/>
  <c r="A41" i="1"/>
  <c r="B39" i="1"/>
  <c r="C39" i="1"/>
  <c r="D39" i="1"/>
  <c r="E39" i="1"/>
  <c r="F39" i="1"/>
  <c r="G39" i="1"/>
  <c r="B40" i="1"/>
  <c r="C40" i="1"/>
  <c r="D40" i="1"/>
  <c r="E40" i="1"/>
  <c r="F40" i="1"/>
  <c r="G40" i="1"/>
  <c r="B41" i="1"/>
  <c r="C41" i="1"/>
  <c r="D41" i="1"/>
  <c r="E41" i="1"/>
  <c r="F41" i="1"/>
  <c r="G41" i="1"/>
  <c r="F79" i="17" l="1"/>
  <c r="G79" i="17"/>
  <c r="H79" i="17"/>
  <c r="F80" i="17"/>
  <c r="G80" i="17"/>
  <c r="H80" i="17"/>
  <c r="F81" i="17"/>
  <c r="G81" i="17"/>
  <c r="H81" i="17"/>
  <c r="F82" i="17"/>
  <c r="G82" i="17"/>
  <c r="H82" i="17"/>
  <c r="D79" i="17"/>
  <c r="D81" i="17"/>
  <c r="D82" i="17"/>
  <c r="C79" i="17"/>
  <c r="B79" i="17"/>
  <c r="B81" i="17"/>
  <c r="B82" i="17"/>
  <c r="C35" i="1" l="1"/>
  <c r="D35" i="1"/>
  <c r="E35" i="1"/>
  <c r="F35" i="1"/>
  <c r="C36" i="1"/>
  <c r="D36" i="1"/>
  <c r="E36" i="1"/>
  <c r="F36" i="1"/>
  <c r="C37" i="1"/>
  <c r="D37" i="1"/>
  <c r="E37" i="1"/>
  <c r="F37" i="1"/>
  <c r="C38" i="1"/>
  <c r="D38" i="1"/>
  <c r="E38" i="1"/>
  <c r="F38" i="1"/>
  <c r="G79" i="11"/>
  <c r="M76" i="11"/>
  <c r="N76" i="11"/>
  <c r="P76" i="11"/>
  <c r="Q76" i="11"/>
  <c r="R76" i="11"/>
  <c r="S76" i="11"/>
  <c r="T76" i="11"/>
  <c r="U76" i="11"/>
  <c r="K35" i="1" s="1"/>
  <c r="M77" i="11"/>
  <c r="N77" i="11"/>
  <c r="P77" i="11"/>
  <c r="Q77" i="11"/>
  <c r="R77" i="11"/>
  <c r="S77" i="11"/>
  <c r="T77" i="11"/>
  <c r="U77" i="11"/>
  <c r="K36" i="1" s="1"/>
  <c r="P36" i="1" s="1"/>
  <c r="C36" i="2" s="1"/>
  <c r="M78" i="11"/>
  <c r="N78" i="11"/>
  <c r="P78" i="11"/>
  <c r="Q78" i="11"/>
  <c r="R78" i="11"/>
  <c r="S78" i="11"/>
  <c r="T78" i="11"/>
  <c r="U78" i="11"/>
  <c r="K37" i="1" s="1"/>
  <c r="M79" i="11"/>
  <c r="B79" i="11" s="1"/>
  <c r="N79" i="11"/>
  <c r="C79" i="11" s="1"/>
  <c r="P79" i="11"/>
  <c r="E79" i="11" s="1"/>
  <c r="Q79" i="11"/>
  <c r="R79" i="11"/>
  <c r="S79" i="11"/>
  <c r="H79" i="11" s="1"/>
  <c r="T79" i="11"/>
  <c r="I79" i="11" s="1"/>
  <c r="U79" i="11"/>
  <c r="J79" i="11" s="1"/>
  <c r="M80" i="11"/>
  <c r="N80" i="11"/>
  <c r="P80" i="11"/>
  <c r="Q80" i="11"/>
  <c r="R80" i="11"/>
  <c r="S80" i="11"/>
  <c r="T80" i="11"/>
  <c r="U80" i="11"/>
  <c r="K38" i="1" l="1"/>
  <c r="P38" i="1" s="1"/>
  <c r="E38" i="2" s="1"/>
  <c r="B36" i="1"/>
  <c r="B36" i="2"/>
  <c r="B37" i="1"/>
  <c r="P37" i="1"/>
  <c r="B37" i="2" s="1"/>
  <c r="P35" i="1"/>
  <c r="B35" i="2" s="1"/>
  <c r="B35" i="1"/>
  <c r="F36" i="2"/>
  <c r="E36" i="2"/>
  <c r="G36" i="1"/>
  <c r="D36" i="2"/>
  <c r="B38" i="2" l="1"/>
  <c r="G38" i="1"/>
  <c r="F38" i="2"/>
  <c r="D38" i="2"/>
  <c r="C38" i="2"/>
  <c r="B38" i="1"/>
  <c r="C35" i="2"/>
  <c r="G35" i="1"/>
  <c r="D35" i="2"/>
  <c r="F35" i="2"/>
  <c r="E35" i="2"/>
  <c r="C37" i="2"/>
  <c r="G37" i="1"/>
  <c r="D37" i="2"/>
  <c r="E37" i="2"/>
  <c r="F37" i="2"/>
  <c r="G38" i="2"/>
  <c r="A5" i="17"/>
  <c r="A6" i="17"/>
  <c r="A7" i="17"/>
  <c r="A8" i="17"/>
  <c r="A9" i="17"/>
  <c r="A10" i="17"/>
  <c r="A11" i="17"/>
  <c r="A12" i="17"/>
  <c r="A13" i="17"/>
  <c r="A14" i="17"/>
  <c r="A15" i="17"/>
  <c r="A16" i="17"/>
  <c r="A17" i="17"/>
  <c r="A18" i="17"/>
  <c r="A19" i="17"/>
  <c r="A20" i="17"/>
  <c r="A21" i="17"/>
  <c r="A22" i="17"/>
  <c r="A23" i="17"/>
  <c r="A24" i="17"/>
  <c r="A25" i="17"/>
  <c r="A26" i="17"/>
  <c r="A27" i="17"/>
  <c r="A28" i="17"/>
  <c r="A29" i="17"/>
  <c r="A30" i="17"/>
  <c r="A31" i="17"/>
  <c r="A32" i="17"/>
  <c r="A33" i="17"/>
  <c r="A34" i="17"/>
  <c r="A35" i="17"/>
  <c r="A36" i="17"/>
  <c r="A37" i="17"/>
  <c r="A38" i="17"/>
  <c r="A39" i="17"/>
  <c r="A40" i="17"/>
  <c r="A41" i="17"/>
  <c r="A42" i="17"/>
  <c r="A43" i="17"/>
  <c r="A44" i="17"/>
  <c r="A45" i="17"/>
  <c r="A46" i="17"/>
  <c r="A47" i="17"/>
  <c r="A48" i="17"/>
  <c r="A49" i="17"/>
  <c r="A50" i="17"/>
  <c r="A51" i="17"/>
  <c r="A52" i="17"/>
  <c r="A53" i="17"/>
  <c r="A54" i="17"/>
  <c r="A55" i="17"/>
  <c r="A56" i="17"/>
  <c r="A57" i="17"/>
  <c r="A58" i="17"/>
  <c r="A59" i="17"/>
  <c r="A60" i="17"/>
  <c r="A61" i="17"/>
  <c r="A62" i="17"/>
  <c r="A63" i="17"/>
  <c r="A64" i="17"/>
  <c r="A65" i="17"/>
  <c r="A66" i="17"/>
  <c r="A67" i="17"/>
  <c r="A68" i="17"/>
  <c r="A69" i="17"/>
  <c r="A70" i="17"/>
  <c r="A71" i="17"/>
  <c r="A72" i="17"/>
  <c r="A73" i="17"/>
  <c r="A74" i="17"/>
  <c r="A75" i="17"/>
  <c r="A76" i="17"/>
  <c r="A77" i="17"/>
  <c r="A78" i="17"/>
  <c r="A79" i="17"/>
  <c r="A80" i="17"/>
  <c r="B1" i="12"/>
  <c r="B1" i="5"/>
  <c r="B1" i="3"/>
  <c r="B1" i="2"/>
  <c r="K6" i="1"/>
  <c r="K7" i="1"/>
  <c r="P7" i="1" s="1"/>
  <c r="K8" i="1"/>
  <c r="K9" i="1"/>
  <c r="P9" i="1" s="1"/>
  <c r="K10" i="1"/>
  <c r="K11" i="1"/>
  <c r="P11" i="1" s="1"/>
  <c r="K12" i="1"/>
  <c r="P12" i="1" s="1"/>
  <c r="K13" i="1"/>
  <c r="P13" i="1" s="1"/>
  <c r="K14" i="1"/>
  <c r="P14" i="1" s="1"/>
  <c r="K15" i="1"/>
  <c r="P15" i="1" s="1"/>
  <c r="K16" i="1"/>
  <c r="P16" i="1" s="1"/>
  <c r="K17" i="1"/>
  <c r="P17" i="1" s="1"/>
  <c r="K18" i="1"/>
  <c r="P18" i="1" s="1"/>
  <c r="K19" i="1"/>
  <c r="K20" i="1"/>
  <c r="P20" i="1" s="1"/>
  <c r="K21" i="1"/>
  <c r="P21" i="1" s="1"/>
  <c r="K22" i="1"/>
  <c r="P22" i="1" s="1"/>
  <c r="K23" i="1"/>
  <c r="K24" i="1"/>
  <c r="K25" i="1"/>
  <c r="P25" i="1" s="1"/>
  <c r="K26" i="1"/>
  <c r="P26" i="1" s="1"/>
  <c r="K5" i="1"/>
  <c r="P5" i="1" s="1"/>
  <c r="B78" i="11"/>
  <c r="C78" i="11"/>
  <c r="E78" i="11"/>
  <c r="G78" i="11"/>
  <c r="H78" i="11"/>
  <c r="I78" i="11"/>
  <c r="J78" i="11"/>
  <c r="C22" i="2" l="1"/>
  <c r="D22" i="2"/>
  <c r="B26" i="2"/>
  <c r="C26" i="2"/>
  <c r="C18" i="2"/>
  <c r="D18" i="2"/>
  <c r="D14" i="2"/>
  <c r="E14" i="2"/>
  <c r="P6" i="1"/>
  <c r="D6" i="2" s="1"/>
  <c r="B14" i="2"/>
  <c r="P10" i="1"/>
  <c r="B10" i="2" s="1"/>
  <c r="B25" i="2"/>
  <c r="E25" i="2"/>
  <c r="D21" i="2"/>
  <c r="C21" i="2"/>
  <c r="D13" i="2"/>
  <c r="C13" i="2"/>
  <c r="B9" i="2"/>
  <c r="E9" i="2"/>
  <c r="B17" i="2"/>
  <c r="E17" i="2"/>
  <c r="E20" i="2"/>
  <c r="C20" i="2"/>
  <c r="D20" i="2"/>
  <c r="C16" i="2"/>
  <c r="E16" i="2"/>
  <c r="F16" i="2"/>
  <c r="B16" i="2"/>
  <c r="E12" i="2"/>
  <c r="D12" i="2"/>
  <c r="C12" i="2"/>
  <c r="E15" i="2"/>
  <c r="C15" i="2"/>
  <c r="D15" i="2"/>
  <c r="F15" i="2"/>
  <c r="C11" i="2"/>
  <c r="D11" i="2"/>
  <c r="E11" i="2"/>
  <c r="F11" i="2"/>
  <c r="E7" i="2"/>
  <c r="D7" i="2"/>
  <c r="C7" i="2"/>
  <c r="F7" i="2"/>
  <c r="E26" i="2"/>
  <c r="F22" i="2"/>
  <c r="B22" i="2"/>
  <c r="F18" i="2"/>
  <c r="B18" i="2"/>
  <c r="B15" i="2"/>
  <c r="C14" i="2"/>
  <c r="B11" i="2"/>
  <c r="P24" i="1"/>
  <c r="B24" i="2" s="1"/>
  <c r="P8" i="1"/>
  <c r="B8" i="2" s="1"/>
  <c r="D26" i="2"/>
  <c r="E22" i="2"/>
  <c r="E18" i="2"/>
  <c r="F14" i="2"/>
  <c r="B7" i="2"/>
  <c r="C6" i="2"/>
  <c r="P23" i="1"/>
  <c r="P19" i="1"/>
  <c r="F26" i="2"/>
  <c r="B21" i="2"/>
  <c r="D17" i="2"/>
  <c r="B13" i="2"/>
  <c r="C25" i="2"/>
  <c r="C9" i="2"/>
  <c r="D25" i="2"/>
  <c r="F21" i="2"/>
  <c r="F13" i="2"/>
  <c r="D9" i="2"/>
  <c r="E21" i="2"/>
  <c r="F20" i="2"/>
  <c r="B20" i="2"/>
  <c r="C17" i="2"/>
  <c r="D16" i="2"/>
  <c r="E13" i="2"/>
  <c r="F12" i="2"/>
  <c r="B12" i="2"/>
  <c r="F25" i="2"/>
  <c r="F17" i="2"/>
  <c r="F9" i="2"/>
  <c r="D8" i="2" l="1"/>
  <c r="G9" i="2"/>
  <c r="G26" i="2"/>
  <c r="G17" i="2"/>
  <c r="D24" i="2"/>
  <c r="G22" i="2"/>
  <c r="F10" i="2"/>
  <c r="G15" i="2"/>
  <c r="G14" i="2"/>
  <c r="D10" i="2"/>
  <c r="E10" i="2"/>
  <c r="G20" i="2"/>
  <c r="C10" i="2"/>
  <c r="G18" i="2"/>
  <c r="E6" i="2"/>
  <c r="F6" i="2"/>
  <c r="B6" i="2"/>
  <c r="G25" i="2"/>
  <c r="C19" i="2"/>
  <c r="E19" i="2"/>
  <c r="F19" i="2"/>
  <c r="D19" i="2"/>
  <c r="G16" i="2"/>
  <c r="E23" i="2"/>
  <c r="C23" i="2"/>
  <c r="D23" i="2"/>
  <c r="F23" i="2"/>
  <c r="B19" i="2"/>
  <c r="G12" i="2"/>
  <c r="C8" i="2"/>
  <c r="F8" i="2"/>
  <c r="E8" i="2"/>
  <c r="B23" i="2"/>
  <c r="C24" i="2"/>
  <c r="E24" i="2"/>
  <c r="F24" i="2"/>
  <c r="G11" i="2"/>
  <c r="G7" i="2"/>
  <c r="G21" i="2"/>
  <c r="G13" i="2"/>
  <c r="G37" i="2" l="1"/>
  <c r="G10" i="2"/>
  <c r="G8" i="2"/>
  <c r="G6" i="2"/>
  <c r="G24" i="2"/>
  <c r="G19" i="2"/>
  <c r="G23" i="2"/>
  <c r="G75" i="17" l="1"/>
  <c r="G76" i="17"/>
  <c r="G77" i="17"/>
  <c r="G78" i="17"/>
  <c r="G74" i="17"/>
  <c r="H6" i="17"/>
  <c r="H7" i="17"/>
  <c r="H8" i="17"/>
  <c r="H9" i="17"/>
  <c r="H10" i="17"/>
  <c r="H11" i="17"/>
  <c r="H12" i="17"/>
  <c r="H13" i="17"/>
  <c r="H14" i="17"/>
  <c r="H15" i="17"/>
  <c r="H16" i="17"/>
  <c r="H17" i="17"/>
  <c r="H18" i="17"/>
  <c r="H19" i="17"/>
  <c r="H20" i="17"/>
  <c r="H21" i="17"/>
  <c r="H22" i="17"/>
  <c r="H23" i="17"/>
  <c r="H24" i="17"/>
  <c r="H25" i="17"/>
  <c r="H26" i="17"/>
  <c r="H27" i="17"/>
  <c r="H28" i="17"/>
  <c r="H29" i="17"/>
  <c r="H30" i="17"/>
  <c r="H31" i="17"/>
  <c r="H32" i="17"/>
  <c r="H33" i="17"/>
  <c r="H34" i="17"/>
  <c r="H35" i="17"/>
  <c r="H36" i="17"/>
  <c r="H37" i="17"/>
  <c r="H38" i="17"/>
  <c r="H39" i="17"/>
  <c r="H40" i="17"/>
  <c r="H41" i="17"/>
  <c r="H42" i="17"/>
  <c r="H43" i="17"/>
  <c r="H44" i="17"/>
  <c r="H45" i="17"/>
  <c r="H46" i="17"/>
  <c r="H47" i="17"/>
  <c r="H48" i="17"/>
  <c r="H49" i="17"/>
  <c r="H50" i="17"/>
  <c r="H51" i="17"/>
  <c r="H52" i="17"/>
  <c r="H53" i="17"/>
  <c r="H54" i="17"/>
  <c r="H55" i="17"/>
  <c r="H56" i="17"/>
  <c r="H57" i="17"/>
  <c r="H58" i="17"/>
  <c r="H59" i="17"/>
  <c r="H60" i="17"/>
  <c r="H61" i="17"/>
  <c r="H62" i="17"/>
  <c r="H63" i="17"/>
  <c r="H64" i="17"/>
  <c r="H65" i="17"/>
  <c r="H66" i="17"/>
  <c r="H67" i="17"/>
  <c r="H68" i="17"/>
  <c r="H69" i="17"/>
  <c r="H70" i="17"/>
  <c r="H71" i="17"/>
  <c r="H72" i="17"/>
  <c r="H73" i="17"/>
  <c r="H74" i="17"/>
  <c r="H75" i="17"/>
  <c r="H76" i="17"/>
  <c r="H77" i="17"/>
  <c r="H78" i="17"/>
  <c r="H5" i="17"/>
  <c r="H4" i="17"/>
  <c r="G4" i="17"/>
  <c r="B1" i="17"/>
  <c r="B1" i="11"/>
  <c r="F78" i="17" l="1"/>
  <c r="D78" i="17"/>
  <c r="C78" i="17"/>
  <c r="B78" i="17"/>
  <c r="F77" i="17"/>
  <c r="D77" i="17"/>
  <c r="C77" i="17"/>
  <c r="B77" i="17"/>
  <c r="F76" i="17"/>
  <c r="D76" i="17"/>
  <c r="C76" i="17"/>
  <c r="B76" i="17"/>
  <c r="F75" i="17"/>
  <c r="D75" i="17"/>
  <c r="C75" i="17"/>
  <c r="B75" i="17"/>
  <c r="F74" i="17"/>
  <c r="D74" i="17"/>
  <c r="C74" i="17"/>
  <c r="B74" i="17"/>
  <c r="F73" i="17"/>
  <c r="D73" i="17"/>
  <c r="C73" i="17"/>
  <c r="B73" i="17"/>
  <c r="F72" i="17"/>
  <c r="D72" i="17"/>
  <c r="C72" i="17"/>
  <c r="B72" i="17"/>
  <c r="F71" i="17"/>
  <c r="D71" i="17"/>
  <c r="C71" i="17"/>
  <c r="B71" i="17"/>
  <c r="D70" i="17"/>
  <c r="C70" i="17"/>
  <c r="B70" i="17"/>
  <c r="D69" i="17"/>
  <c r="C69" i="17"/>
  <c r="B69" i="17"/>
  <c r="D68" i="17"/>
  <c r="C68" i="17"/>
  <c r="B68" i="17"/>
  <c r="D67" i="17"/>
  <c r="C67" i="17"/>
  <c r="B67" i="17"/>
  <c r="D66" i="17"/>
  <c r="C66" i="17"/>
  <c r="B66" i="17"/>
  <c r="D65" i="17"/>
  <c r="C65" i="17"/>
  <c r="B65" i="17"/>
  <c r="D64" i="17"/>
  <c r="C64" i="17"/>
  <c r="B64" i="17"/>
  <c r="D63" i="17"/>
  <c r="C63" i="17"/>
  <c r="B63" i="17"/>
  <c r="D62" i="17"/>
  <c r="C62" i="17"/>
  <c r="B62" i="17"/>
  <c r="D61" i="17"/>
  <c r="C61" i="17"/>
  <c r="B61" i="17"/>
  <c r="D60" i="17"/>
  <c r="C60" i="17"/>
  <c r="B60" i="17"/>
  <c r="D59" i="17"/>
  <c r="C59" i="17"/>
  <c r="B59" i="17"/>
  <c r="D58" i="17"/>
  <c r="C58" i="17"/>
  <c r="B58" i="17"/>
  <c r="D57" i="17"/>
  <c r="C57" i="17"/>
  <c r="B57" i="17"/>
  <c r="D56" i="17"/>
  <c r="C56" i="17"/>
  <c r="B56" i="17"/>
  <c r="D55" i="17"/>
  <c r="C55" i="17"/>
  <c r="B55" i="17"/>
  <c r="D54" i="17"/>
  <c r="C54" i="17"/>
  <c r="B54" i="17"/>
  <c r="D53" i="17"/>
  <c r="C53" i="17"/>
  <c r="B53" i="17"/>
  <c r="D52" i="17"/>
  <c r="C52" i="17"/>
  <c r="B52" i="17"/>
  <c r="D51" i="17"/>
  <c r="C51" i="17"/>
  <c r="B51" i="17"/>
  <c r="D50" i="17"/>
  <c r="C50" i="17"/>
  <c r="B50" i="17"/>
  <c r="D49" i="17"/>
  <c r="C49" i="17"/>
  <c r="B49" i="17"/>
  <c r="D48" i="17"/>
  <c r="C48" i="17"/>
  <c r="B48" i="17"/>
  <c r="D47" i="17"/>
  <c r="C47" i="17"/>
  <c r="B47" i="17"/>
  <c r="D46" i="17"/>
  <c r="C46" i="17"/>
  <c r="B46" i="17"/>
  <c r="D45" i="17"/>
  <c r="C45" i="17"/>
  <c r="B45" i="17"/>
  <c r="D44" i="17"/>
  <c r="C44" i="17"/>
  <c r="B44" i="17"/>
  <c r="D43" i="17"/>
  <c r="C43" i="17"/>
  <c r="B43" i="17"/>
  <c r="D42" i="17"/>
  <c r="C42" i="17"/>
  <c r="B42" i="17"/>
  <c r="D41" i="17"/>
  <c r="C41" i="17"/>
  <c r="B41" i="17"/>
  <c r="D40" i="17"/>
  <c r="C40" i="17"/>
  <c r="B40" i="17"/>
  <c r="D39" i="17"/>
  <c r="C39" i="17"/>
  <c r="B39" i="17"/>
  <c r="D38" i="17"/>
  <c r="C38" i="17"/>
  <c r="B38" i="17"/>
  <c r="D37" i="17"/>
  <c r="C37" i="17"/>
  <c r="B37" i="17"/>
  <c r="D36" i="17"/>
  <c r="C36" i="17"/>
  <c r="B36" i="17"/>
  <c r="D35" i="17"/>
  <c r="C35" i="17"/>
  <c r="B35" i="17"/>
  <c r="D34" i="17"/>
  <c r="C34" i="17"/>
  <c r="B34" i="17"/>
  <c r="D33" i="17"/>
  <c r="C33" i="17"/>
  <c r="B33" i="17"/>
  <c r="D32" i="17"/>
  <c r="C32" i="17"/>
  <c r="B32" i="17"/>
  <c r="D31" i="17"/>
  <c r="C31" i="17"/>
  <c r="B31" i="17"/>
  <c r="D30" i="17"/>
  <c r="C30" i="17"/>
  <c r="B30" i="17"/>
  <c r="D29" i="17"/>
  <c r="C29" i="17"/>
  <c r="B29" i="17"/>
  <c r="D28" i="17"/>
  <c r="C28" i="17"/>
  <c r="B28" i="17"/>
  <c r="D27" i="17"/>
  <c r="C27" i="17"/>
  <c r="B27" i="17"/>
  <c r="D26" i="17"/>
  <c r="C26" i="17"/>
  <c r="B26" i="17"/>
  <c r="D25" i="17"/>
  <c r="C25" i="17"/>
  <c r="B25" i="17"/>
  <c r="D24" i="17"/>
  <c r="C24" i="17"/>
  <c r="B24" i="17"/>
  <c r="D23" i="17"/>
  <c r="C23" i="17"/>
  <c r="B23" i="17"/>
  <c r="D22" i="17"/>
  <c r="C22" i="17"/>
  <c r="B22" i="17"/>
  <c r="D21" i="17"/>
  <c r="C21" i="17"/>
  <c r="B21" i="17"/>
  <c r="D20" i="17"/>
  <c r="C20" i="17"/>
  <c r="B20" i="17"/>
  <c r="D19" i="17"/>
  <c r="C19" i="17"/>
  <c r="B19" i="17"/>
  <c r="D18" i="17"/>
  <c r="C18" i="17"/>
  <c r="B18" i="17"/>
  <c r="D17" i="17"/>
  <c r="C17" i="17"/>
  <c r="B17" i="17"/>
  <c r="D16" i="17"/>
  <c r="C16" i="17"/>
  <c r="B16" i="17"/>
  <c r="D15" i="17"/>
  <c r="C15" i="17"/>
  <c r="B15" i="17"/>
  <c r="D14" i="17"/>
  <c r="C14" i="17"/>
  <c r="B14" i="17"/>
  <c r="D13" i="17"/>
  <c r="C13" i="17"/>
  <c r="B13" i="17"/>
  <c r="D12" i="17"/>
  <c r="C12" i="17"/>
  <c r="B12" i="17"/>
  <c r="D11" i="17"/>
  <c r="C11" i="17"/>
  <c r="B11" i="17"/>
  <c r="D10" i="17"/>
  <c r="C10" i="17"/>
  <c r="B10" i="17"/>
  <c r="D9" i="17"/>
  <c r="C9" i="17"/>
  <c r="B9" i="17"/>
  <c r="D8" i="17"/>
  <c r="C8" i="17"/>
  <c r="B8" i="17"/>
  <c r="D7" i="17"/>
  <c r="C7" i="17"/>
  <c r="B7" i="17"/>
  <c r="D6" i="17"/>
  <c r="C6" i="17"/>
  <c r="B6" i="17"/>
  <c r="D5" i="17"/>
  <c r="C5" i="17"/>
  <c r="B5" i="17"/>
  <c r="K3" i="17"/>
  <c r="J3" i="17"/>
  <c r="K1" i="17"/>
  <c r="J1" i="17"/>
  <c r="W84" i="11"/>
  <c r="L84" i="11"/>
  <c r="G77" i="11"/>
  <c r="E77" i="11"/>
  <c r="C77" i="11"/>
  <c r="B77" i="11"/>
  <c r="L77" i="11"/>
  <c r="J77" i="11"/>
  <c r="I77" i="11"/>
  <c r="H77" i="11"/>
  <c r="H76" i="11"/>
  <c r="E76" i="11"/>
  <c r="C76" i="11"/>
  <c r="B76" i="11"/>
  <c r="L76" i="11"/>
  <c r="J76" i="11"/>
  <c r="I76" i="11"/>
  <c r="G76" i="11"/>
  <c r="U75" i="11"/>
  <c r="K34" i="1" s="1"/>
  <c r="T75" i="11"/>
  <c r="I75" i="11" s="1"/>
  <c r="S75" i="11"/>
  <c r="H75" i="11" s="1"/>
  <c r="R75" i="11"/>
  <c r="G75" i="11" s="1"/>
  <c r="Q75" i="11"/>
  <c r="P75" i="11"/>
  <c r="E75" i="11" s="1"/>
  <c r="N75" i="11"/>
  <c r="C75" i="11" s="1"/>
  <c r="M75" i="11"/>
  <c r="B75" i="11" s="1"/>
  <c r="L75" i="11"/>
  <c r="A75" i="11" s="1"/>
  <c r="J75" i="11"/>
  <c r="U74" i="11"/>
  <c r="T74" i="11"/>
  <c r="I74" i="11" s="1"/>
  <c r="S74" i="11"/>
  <c r="H74" i="11" s="1"/>
  <c r="R74" i="11"/>
  <c r="G74" i="11" s="1"/>
  <c r="Q74" i="11"/>
  <c r="P74" i="11"/>
  <c r="E74" i="11" s="1"/>
  <c r="N74" i="11"/>
  <c r="M74" i="11"/>
  <c r="L74" i="11"/>
  <c r="A74" i="11" s="1"/>
  <c r="C74" i="11"/>
  <c r="B74" i="11"/>
  <c r="U73" i="11"/>
  <c r="T73" i="11"/>
  <c r="I73" i="11" s="1"/>
  <c r="S73" i="11"/>
  <c r="R73" i="11"/>
  <c r="G73" i="11" s="1"/>
  <c r="Q73" i="11"/>
  <c r="P73" i="11"/>
  <c r="N73" i="11"/>
  <c r="M73" i="11"/>
  <c r="B73" i="11" s="1"/>
  <c r="L73" i="11"/>
  <c r="H73" i="11"/>
  <c r="E73" i="11"/>
  <c r="C73" i="11"/>
  <c r="A73" i="11"/>
  <c r="U72" i="11"/>
  <c r="K31" i="1" s="1"/>
  <c r="B31" i="1" s="1"/>
  <c r="T72" i="11"/>
  <c r="S72" i="11"/>
  <c r="H72" i="11" s="1"/>
  <c r="R72" i="11"/>
  <c r="Q72" i="11"/>
  <c r="P72" i="11"/>
  <c r="E72" i="11" s="1"/>
  <c r="N72" i="11"/>
  <c r="M72" i="11"/>
  <c r="B72" i="11" s="1"/>
  <c r="L72" i="11"/>
  <c r="A72" i="11" s="1"/>
  <c r="I72" i="11"/>
  <c r="G72" i="11"/>
  <c r="C72" i="11"/>
  <c r="U71" i="11"/>
  <c r="K30" i="1" s="1"/>
  <c r="T71" i="11"/>
  <c r="I71" i="11" s="1"/>
  <c r="S71" i="11"/>
  <c r="H71" i="11" s="1"/>
  <c r="R71" i="11"/>
  <c r="Q71" i="11"/>
  <c r="P71" i="11"/>
  <c r="E71" i="11" s="1"/>
  <c r="N71" i="11"/>
  <c r="C71" i="11" s="1"/>
  <c r="M71" i="11"/>
  <c r="B71" i="11" s="1"/>
  <c r="L71" i="11"/>
  <c r="A71" i="11" s="1"/>
  <c r="J71" i="11"/>
  <c r="G71" i="11"/>
  <c r="U70" i="11"/>
  <c r="K29" i="1" s="1"/>
  <c r="S70" i="11"/>
  <c r="H70" i="11" s="1"/>
  <c r="R70" i="11"/>
  <c r="G70" i="11" s="1"/>
  <c r="Q70" i="11"/>
  <c r="P70" i="11"/>
  <c r="E70" i="11" s="1"/>
  <c r="N70" i="11"/>
  <c r="M70" i="11"/>
  <c r="L70" i="11"/>
  <c r="A70" i="11" s="1"/>
  <c r="J70" i="11"/>
  <c r="C70" i="11"/>
  <c r="B70" i="11"/>
  <c r="U69" i="11"/>
  <c r="K28" i="1" s="1"/>
  <c r="S69" i="11"/>
  <c r="H69" i="11" s="1"/>
  <c r="R69" i="11"/>
  <c r="G69" i="11" s="1"/>
  <c r="Q69" i="11"/>
  <c r="P69" i="11"/>
  <c r="E69" i="11" s="1"/>
  <c r="N69" i="11"/>
  <c r="C69" i="11" s="1"/>
  <c r="M69" i="11"/>
  <c r="B69" i="11" s="1"/>
  <c r="L69" i="11"/>
  <c r="F69" i="11"/>
  <c r="A69" i="11"/>
  <c r="U68" i="11"/>
  <c r="K27" i="1" s="1"/>
  <c r="B27" i="1" s="1"/>
  <c r="S68" i="11"/>
  <c r="H68" i="11" s="1"/>
  <c r="R68" i="11"/>
  <c r="G68" i="11" s="1"/>
  <c r="Q68" i="11"/>
  <c r="F68" i="11" s="1"/>
  <c r="P68" i="11"/>
  <c r="E68" i="11" s="1"/>
  <c r="N68" i="11"/>
  <c r="C68" i="11" s="1"/>
  <c r="M68" i="11"/>
  <c r="B68" i="11" s="1"/>
  <c r="L68" i="11"/>
  <c r="A68" i="11"/>
  <c r="L67" i="11"/>
  <c r="A67" i="11" s="1"/>
  <c r="H67" i="11"/>
  <c r="G67" i="11"/>
  <c r="F67" i="11"/>
  <c r="E67" i="11"/>
  <c r="C67" i="11"/>
  <c r="B67" i="11"/>
  <c r="L66" i="11"/>
  <c r="A66" i="11" s="1"/>
  <c r="H66" i="11"/>
  <c r="G66" i="11"/>
  <c r="F66" i="11"/>
  <c r="E66" i="11"/>
  <c r="C66" i="11"/>
  <c r="B66" i="11"/>
  <c r="L65" i="11"/>
  <c r="A65" i="11" s="1"/>
  <c r="H65" i="11"/>
  <c r="G65" i="11"/>
  <c r="F65" i="11"/>
  <c r="E65" i="11"/>
  <c r="C65" i="11"/>
  <c r="B65" i="11"/>
  <c r="L64" i="11"/>
  <c r="A64" i="11" s="1"/>
  <c r="H64" i="11"/>
  <c r="G64" i="11"/>
  <c r="F64" i="11"/>
  <c r="E64" i="11"/>
  <c r="C64" i="11"/>
  <c r="B64" i="11"/>
  <c r="L63" i="11"/>
  <c r="A63" i="11" s="1"/>
  <c r="H63" i="11"/>
  <c r="G63" i="11"/>
  <c r="F63" i="11"/>
  <c r="E63" i="11"/>
  <c r="C63" i="11"/>
  <c r="B63" i="11"/>
  <c r="L62" i="11"/>
  <c r="A62" i="11" s="1"/>
  <c r="H62" i="11"/>
  <c r="G62" i="11"/>
  <c r="F62" i="11"/>
  <c r="E62" i="11"/>
  <c r="C62" i="11"/>
  <c r="B62" i="11"/>
  <c r="L61" i="11"/>
  <c r="H61" i="11"/>
  <c r="G61" i="11"/>
  <c r="F61" i="11"/>
  <c r="E61" i="11"/>
  <c r="C61" i="11"/>
  <c r="B61" i="11"/>
  <c r="A61" i="11"/>
  <c r="L60" i="11"/>
  <c r="A60" i="11" s="1"/>
  <c r="H60" i="11"/>
  <c r="G60" i="11"/>
  <c r="F60" i="11"/>
  <c r="E60" i="11"/>
  <c r="C60" i="11"/>
  <c r="B60" i="11"/>
  <c r="L59" i="11"/>
  <c r="A59" i="11" s="1"/>
  <c r="H59" i="11"/>
  <c r="G59" i="11"/>
  <c r="F59" i="11"/>
  <c r="E59" i="11"/>
  <c r="C59" i="11"/>
  <c r="B59" i="11"/>
  <c r="L58" i="11"/>
  <c r="H58" i="11"/>
  <c r="G58" i="11"/>
  <c r="F58" i="11"/>
  <c r="E58" i="11"/>
  <c r="C58" i="11"/>
  <c r="B58" i="11"/>
  <c r="A58" i="11"/>
  <c r="L57" i="11"/>
  <c r="A57" i="11" s="1"/>
  <c r="H57" i="11"/>
  <c r="G57" i="11"/>
  <c r="F57" i="11"/>
  <c r="E57" i="11"/>
  <c r="C57" i="11"/>
  <c r="B57" i="11"/>
  <c r="L56" i="11"/>
  <c r="A56" i="11" s="1"/>
  <c r="H56" i="11"/>
  <c r="G56" i="11"/>
  <c r="E56" i="11"/>
  <c r="C56" i="11"/>
  <c r="B56" i="11"/>
  <c r="L55" i="11"/>
  <c r="A55" i="11" s="1"/>
  <c r="H55" i="11"/>
  <c r="G55" i="11"/>
  <c r="E55" i="11"/>
  <c r="C55" i="11"/>
  <c r="J55" i="11" s="1"/>
  <c r="B55" i="11"/>
  <c r="L54" i="11"/>
  <c r="H54" i="11"/>
  <c r="G54" i="11"/>
  <c r="E54" i="11"/>
  <c r="C54" i="11"/>
  <c r="B54" i="11"/>
  <c r="A54" i="11"/>
  <c r="L53" i="11"/>
  <c r="A53" i="11" s="1"/>
  <c r="H53" i="11"/>
  <c r="G53" i="11"/>
  <c r="E53" i="11"/>
  <c r="C53" i="11"/>
  <c r="B53" i="11"/>
  <c r="L52" i="11"/>
  <c r="A52" i="11" s="1"/>
  <c r="H52" i="11"/>
  <c r="G52" i="11"/>
  <c r="E52" i="11"/>
  <c r="C52" i="11"/>
  <c r="B52" i="11"/>
  <c r="L51" i="11"/>
  <c r="A51" i="11" s="1"/>
  <c r="H51" i="11"/>
  <c r="G51" i="11"/>
  <c r="E51" i="11"/>
  <c r="C51" i="11"/>
  <c r="B51" i="11"/>
  <c r="L50" i="11"/>
  <c r="A50" i="11" s="1"/>
  <c r="H50" i="11"/>
  <c r="G50" i="11"/>
  <c r="E50" i="11"/>
  <c r="C50" i="11"/>
  <c r="B50" i="11"/>
  <c r="L49" i="11"/>
  <c r="H49" i="11"/>
  <c r="G49" i="11"/>
  <c r="E49" i="11"/>
  <c r="C49" i="11"/>
  <c r="B49" i="11"/>
  <c r="A49" i="11"/>
  <c r="L48" i="11"/>
  <c r="A48" i="11" s="1"/>
  <c r="H48" i="11"/>
  <c r="G48" i="11"/>
  <c r="E48" i="11"/>
  <c r="C48" i="11"/>
  <c r="B48" i="11"/>
  <c r="L47" i="11"/>
  <c r="H47" i="11"/>
  <c r="G47" i="11"/>
  <c r="E47" i="11"/>
  <c r="C47" i="11"/>
  <c r="B47" i="11"/>
  <c r="A47" i="11"/>
  <c r="L46" i="11"/>
  <c r="A46" i="11" s="1"/>
  <c r="H46" i="11"/>
  <c r="G46" i="11"/>
  <c r="E46" i="11"/>
  <c r="C46" i="11"/>
  <c r="B46" i="11"/>
  <c r="L45" i="11"/>
  <c r="H45" i="11"/>
  <c r="G45" i="11"/>
  <c r="E45" i="11"/>
  <c r="C45" i="11"/>
  <c r="B45" i="11"/>
  <c r="A45" i="11"/>
  <c r="L44" i="11"/>
  <c r="A44" i="11" s="1"/>
  <c r="H44" i="11"/>
  <c r="G44" i="11"/>
  <c r="E44" i="11"/>
  <c r="D44" i="11"/>
  <c r="C44" i="11"/>
  <c r="B44" i="11"/>
  <c r="L43" i="11"/>
  <c r="A43" i="11" s="1"/>
  <c r="H43" i="11"/>
  <c r="G43" i="11"/>
  <c r="E43" i="11"/>
  <c r="D43" i="11"/>
  <c r="C43" i="11"/>
  <c r="B43" i="11"/>
  <c r="L42" i="11"/>
  <c r="A42" i="11" s="1"/>
  <c r="H42" i="11"/>
  <c r="G42" i="11"/>
  <c r="E42" i="11"/>
  <c r="D42" i="11"/>
  <c r="C42" i="11"/>
  <c r="B42" i="11"/>
  <c r="L41" i="11"/>
  <c r="A41" i="11" s="1"/>
  <c r="H41" i="11"/>
  <c r="G41" i="11"/>
  <c r="E41" i="11"/>
  <c r="D41" i="11"/>
  <c r="C41" i="11"/>
  <c r="B41" i="11"/>
  <c r="L40" i="11"/>
  <c r="A40" i="11" s="1"/>
  <c r="H40" i="11"/>
  <c r="G40" i="11"/>
  <c r="E40" i="11"/>
  <c r="D40" i="11"/>
  <c r="C40" i="11"/>
  <c r="B40" i="11"/>
  <c r="L39" i="11"/>
  <c r="A39" i="11" s="1"/>
  <c r="H39" i="11"/>
  <c r="G39" i="11"/>
  <c r="E39" i="11"/>
  <c r="D39" i="11"/>
  <c r="C39" i="11"/>
  <c r="B39" i="11"/>
  <c r="L38" i="11"/>
  <c r="A38" i="11" s="1"/>
  <c r="H38" i="11"/>
  <c r="G38" i="11"/>
  <c r="E38" i="11"/>
  <c r="D38" i="11"/>
  <c r="C38" i="11"/>
  <c r="B38" i="11"/>
  <c r="L37" i="11"/>
  <c r="A37" i="11" s="1"/>
  <c r="H37" i="11"/>
  <c r="G37" i="11"/>
  <c r="E37" i="11"/>
  <c r="D37" i="11"/>
  <c r="C37" i="11"/>
  <c r="B37" i="11"/>
  <c r="L36" i="11"/>
  <c r="A36" i="11" s="1"/>
  <c r="H36" i="11"/>
  <c r="G36" i="11"/>
  <c r="E36" i="11"/>
  <c r="D36" i="11"/>
  <c r="C36" i="11"/>
  <c r="B36" i="11"/>
  <c r="L35" i="11"/>
  <c r="A35" i="11" s="1"/>
  <c r="H35" i="11"/>
  <c r="G35" i="11"/>
  <c r="E35" i="11"/>
  <c r="D35" i="11"/>
  <c r="C35" i="11"/>
  <c r="B35" i="11"/>
  <c r="L34" i="11"/>
  <c r="A34" i="11" s="1"/>
  <c r="H34" i="11"/>
  <c r="G34" i="11"/>
  <c r="E34" i="11"/>
  <c r="D34" i="11"/>
  <c r="C34" i="11"/>
  <c r="B34" i="11"/>
  <c r="L33" i="11"/>
  <c r="A33" i="11" s="1"/>
  <c r="H33" i="11"/>
  <c r="G33" i="11"/>
  <c r="E33" i="11"/>
  <c r="D33" i="11"/>
  <c r="C33" i="11"/>
  <c r="B33" i="11"/>
  <c r="L32" i="11"/>
  <c r="A32" i="11" s="1"/>
  <c r="H32" i="11"/>
  <c r="G32" i="11"/>
  <c r="E32" i="11"/>
  <c r="D32" i="11"/>
  <c r="C32" i="11"/>
  <c r="B32" i="11"/>
  <c r="L31" i="11"/>
  <c r="A31" i="11" s="1"/>
  <c r="H31" i="11"/>
  <c r="G31" i="11"/>
  <c r="D31" i="11"/>
  <c r="C31" i="11"/>
  <c r="B31" i="11"/>
  <c r="L30" i="11"/>
  <c r="G30" i="11"/>
  <c r="D30" i="11"/>
  <c r="C30" i="11"/>
  <c r="B30" i="11"/>
  <c r="A30" i="11"/>
  <c r="L29" i="11"/>
  <c r="A29" i="11" s="1"/>
  <c r="G29" i="11"/>
  <c r="D29" i="11"/>
  <c r="C29" i="11"/>
  <c r="B29" i="11"/>
  <c r="L28" i="11"/>
  <c r="D28" i="11"/>
  <c r="C28" i="11"/>
  <c r="B28" i="11"/>
  <c r="A28" i="11"/>
  <c r="L27" i="11"/>
  <c r="D27" i="11"/>
  <c r="C27" i="11"/>
  <c r="B27" i="11"/>
  <c r="A27" i="11"/>
  <c r="L26" i="11"/>
  <c r="A26" i="11" s="1"/>
  <c r="D26" i="11"/>
  <c r="C26" i="11"/>
  <c r="B26" i="11"/>
  <c r="L25" i="11"/>
  <c r="D25" i="11"/>
  <c r="C25" i="11"/>
  <c r="B25" i="11"/>
  <c r="A25" i="11"/>
  <c r="L24" i="11"/>
  <c r="A24" i="11" s="1"/>
  <c r="D24" i="11"/>
  <c r="C24" i="11"/>
  <c r="B24" i="11"/>
  <c r="L23" i="11"/>
  <c r="A23" i="11" s="1"/>
  <c r="D23" i="11"/>
  <c r="C23" i="11"/>
  <c r="B23" i="11"/>
  <c r="L22" i="11"/>
  <c r="A22" i="11" s="1"/>
  <c r="D22" i="11"/>
  <c r="C22" i="11"/>
  <c r="B22" i="11"/>
  <c r="L21" i="11"/>
  <c r="D21" i="11"/>
  <c r="C21" i="11"/>
  <c r="B21" i="11"/>
  <c r="A21" i="11"/>
  <c r="L20" i="11"/>
  <c r="D20" i="11"/>
  <c r="C20" i="11"/>
  <c r="B20" i="11"/>
  <c r="J20" i="11" s="1"/>
  <c r="A20" i="11"/>
  <c r="L19" i="11"/>
  <c r="D19" i="11"/>
  <c r="C19" i="11"/>
  <c r="B19" i="11"/>
  <c r="A19" i="11"/>
  <c r="L18" i="11"/>
  <c r="A18" i="11" s="1"/>
  <c r="D18" i="11"/>
  <c r="C18" i="11"/>
  <c r="B18" i="11"/>
  <c r="L17" i="11"/>
  <c r="A17" i="11" s="1"/>
  <c r="D17" i="11"/>
  <c r="C17" i="11"/>
  <c r="B17" i="11"/>
  <c r="L16" i="11"/>
  <c r="C16" i="11"/>
  <c r="B16" i="11"/>
  <c r="A16" i="11"/>
  <c r="L15" i="11"/>
  <c r="A15" i="11" s="1"/>
  <c r="C15" i="11"/>
  <c r="B15" i="11"/>
  <c r="L14" i="11"/>
  <c r="A14" i="11" s="1"/>
  <c r="C14" i="11"/>
  <c r="B14" i="11"/>
  <c r="L13" i="11"/>
  <c r="C13" i="11"/>
  <c r="B13" i="11"/>
  <c r="A13" i="11"/>
  <c r="L12" i="11"/>
  <c r="A12" i="11" s="1"/>
  <c r="C12" i="11"/>
  <c r="B12" i="11"/>
  <c r="L11" i="11"/>
  <c r="A11" i="11" s="1"/>
  <c r="C11" i="11"/>
  <c r="B11" i="11"/>
  <c r="L10" i="11"/>
  <c r="C10" i="11"/>
  <c r="B10" i="11"/>
  <c r="A10" i="11"/>
  <c r="L9" i="11"/>
  <c r="A9" i="11" s="1"/>
  <c r="C9" i="11"/>
  <c r="B9" i="11"/>
  <c r="L8" i="11"/>
  <c r="A8" i="11" s="1"/>
  <c r="C8" i="11"/>
  <c r="J8" i="11" s="1"/>
  <c r="L7" i="11"/>
  <c r="C7" i="11"/>
  <c r="J7" i="11" s="1"/>
  <c r="A7" i="11"/>
  <c r="L6" i="11"/>
  <c r="A6" i="11" s="1"/>
  <c r="C6" i="11"/>
  <c r="J6" i="11" s="1"/>
  <c r="L5" i="11"/>
  <c r="A5" i="11" s="1"/>
  <c r="C5" i="11"/>
  <c r="J5" i="11" s="1"/>
  <c r="AE4" i="11"/>
  <c r="AD4" i="11"/>
  <c r="AC4" i="11"/>
  <c r="AB4" i="11"/>
  <c r="AA4" i="11"/>
  <c r="Z4" i="11"/>
  <c r="Y4" i="11"/>
  <c r="X4" i="11"/>
  <c r="U4" i="11"/>
  <c r="S4" i="11"/>
  <c r="R4" i="11"/>
  <c r="Q4" i="11"/>
  <c r="P4" i="11"/>
  <c r="O4" i="11"/>
  <c r="N4" i="11"/>
  <c r="M4" i="11"/>
  <c r="M3" i="11"/>
  <c r="L3" i="11"/>
  <c r="W3" i="11" s="1"/>
  <c r="D3" i="11"/>
  <c r="X1" i="11"/>
  <c r="W1" i="11"/>
  <c r="M1" i="11"/>
  <c r="L1" i="11"/>
  <c r="F12" i="8"/>
  <c r="F11" i="8"/>
  <c r="F10" i="8"/>
  <c r="F9" i="8"/>
  <c r="F8" i="8"/>
  <c r="F7" i="8"/>
  <c r="F6" i="8"/>
  <c r="F5" i="8"/>
  <c r="E36" i="3"/>
  <c r="E34" i="3"/>
  <c r="C33" i="3"/>
  <c r="E33" i="3" s="1"/>
  <c r="E32" i="3"/>
  <c r="F5" i="2"/>
  <c r="E5" i="2"/>
  <c r="D5" i="2"/>
  <c r="C5" i="2"/>
  <c r="B5" i="2"/>
  <c r="J48" i="1"/>
  <c r="B1" i="1"/>
  <c r="A36" i="1"/>
  <c r="A35" i="1"/>
  <c r="F34" i="1"/>
  <c r="E34" i="1"/>
  <c r="D34" i="1"/>
  <c r="C34" i="1"/>
  <c r="B34" i="1"/>
  <c r="A34" i="1"/>
  <c r="F33" i="1"/>
  <c r="E33" i="1"/>
  <c r="D33" i="1"/>
  <c r="C33" i="1"/>
  <c r="A33" i="1"/>
  <c r="F32" i="1"/>
  <c r="E32" i="1"/>
  <c r="D32" i="1"/>
  <c r="C32" i="1"/>
  <c r="A32" i="1"/>
  <c r="F31" i="1"/>
  <c r="E31" i="1"/>
  <c r="D31" i="1"/>
  <c r="C31" i="1"/>
  <c r="A31" i="1"/>
  <c r="F30" i="1"/>
  <c r="E30" i="1"/>
  <c r="D30" i="1"/>
  <c r="C30" i="1"/>
  <c r="B30" i="1"/>
  <c r="A30" i="1"/>
  <c r="F29" i="1"/>
  <c r="E29" i="1"/>
  <c r="D29" i="1"/>
  <c r="C29" i="1"/>
  <c r="B29" i="1"/>
  <c r="A29" i="1"/>
  <c r="F28" i="1"/>
  <c r="E28" i="1"/>
  <c r="D28" i="1"/>
  <c r="C28" i="1"/>
  <c r="B28" i="1"/>
  <c r="A28" i="1"/>
  <c r="F27" i="1"/>
  <c r="E27" i="1"/>
  <c r="D27" i="1"/>
  <c r="C27" i="1"/>
  <c r="A27" i="1"/>
  <c r="G26" i="1"/>
  <c r="F26" i="1"/>
  <c r="E26" i="1"/>
  <c r="D26" i="1"/>
  <c r="C26" i="1"/>
  <c r="B26" i="1"/>
  <c r="A26" i="1"/>
  <c r="G25" i="1"/>
  <c r="F25" i="1"/>
  <c r="E25" i="1"/>
  <c r="D25" i="1"/>
  <c r="C25" i="1"/>
  <c r="B25" i="1"/>
  <c r="A25" i="1"/>
  <c r="G24" i="1"/>
  <c r="F24" i="1"/>
  <c r="E24" i="1"/>
  <c r="D24" i="1"/>
  <c r="C24" i="1"/>
  <c r="B24" i="1"/>
  <c r="A24" i="1"/>
  <c r="G23" i="1"/>
  <c r="F23" i="1"/>
  <c r="E23" i="1"/>
  <c r="D23" i="1"/>
  <c r="C23" i="1"/>
  <c r="B23" i="1"/>
  <c r="A23" i="1"/>
  <c r="G22" i="1"/>
  <c r="F22" i="1"/>
  <c r="E22" i="1"/>
  <c r="D22" i="1"/>
  <c r="C22" i="1"/>
  <c r="B22" i="1"/>
  <c r="A22" i="1"/>
  <c r="G21" i="1"/>
  <c r="F21" i="1"/>
  <c r="E21" i="1"/>
  <c r="D21" i="1"/>
  <c r="C21" i="1"/>
  <c r="B21" i="1"/>
  <c r="A21" i="1"/>
  <c r="G20" i="1"/>
  <c r="F20" i="1"/>
  <c r="E20" i="1"/>
  <c r="D20" i="1"/>
  <c r="C20" i="1"/>
  <c r="B20" i="1"/>
  <c r="A20" i="1"/>
  <c r="G19" i="1"/>
  <c r="F19" i="1"/>
  <c r="E19" i="1"/>
  <c r="D19" i="1"/>
  <c r="C19" i="1"/>
  <c r="B19" i="1"/>
  <c r="A19" i="1"/>
  <c r="G18" i="1"/>
  <c r="F18" i="1"/>
  <c r="E18" i="1"/>
  <c r="D18" i="1"/>
  <c r="C18" i="1"/>
  <c r="B18" i="1"/>
  <c r="A18" i="1"/>
  <c r="G17" i="1"/>
  <c r="F17" i="1"/>
  <c r="E17" i="1"/>
  <c r="D17" i="1"/>
  <c r="C17" i="1"/>
  <c r="B17" i="1"/>
  <c r="A17" i="1"/>
  <c r="G16" i="1"/>
  <c r="F16" i="1"/>
  <c r="E16" i="1"/>
  <c r="D16" i="1"/>
  <c r="C16" i="1"/>
  <c r="B16" i="1"/>
  <c r="A16" i="1"/>
  <c r="G15" i="1"/>
  <c r="F15" i="1"/>
  <c r="E15" i="1"/>
  <c r="D15" i="1"/>
  <c r="C15" i="1"/>
  <c r="B15" i="1"/>
  <c r="A15" i="1"/>
  <c r="G14" i="1"/>
  <c r="F14" i="1"/>
  <c r="E14" i="1"/>
  <c r="D14" i="1"/>
  <c r="C14" i="1"/>
  <c r="B14" i="1"/>
  <c r="A14" i="1"/>
  <c r="G13" i="1"/>
  <c r="F13" i="1"/>
  <c r="E13" i="1"/>
  <c r="D13" i="1"/>
  <c r="C13" i="1"/>
  <c r="B13" i="1"/>
  <c r="A13" i="1"/>
  <c r="G12" i="1"/>
  <c r="F12" i="1"/>
  <c r="E12" i="1"/>
  <c r="D12" i="1"/>
  <c r="C12" i="1"/>
  <c r="B12" i="1"/>
  <c r="A12" i="1"/>
  <c r="G11" i="1"/>
  <c r="F11" i="1"/>
  <c r="E11" i="1"/>
  <c r="D11" i="1"/>
  <c r="C11" i="1"/>
  <c r="B11" i="1"/>
  <c r="A11" i="1"/>
  <c r="G10" i="1"/>
  <c r="F10" i="1"/>
  <c r="E10" i="1"/>
  <c r="D10" i="1"/>
  <c r="C10" i="1"/>
  <c r="B10" i="1"/>
  <c r="A10" i="1"/>
  <c r="G9" i="1"/>
  <c r="F9" i="1"/>
  <c r="E9" i="1"/>
  <c r="D9" i="1"/>
  <c r="C9" i="1"/>
  <c r="B9" i="1"/>
  <c r="A9" i="1"/>
  <c r="G8" i="1"/>
  <c r="F8" i="1"/>
  <c r="E8" i="1"/>
  <c r="D8" i="1"/>
  <c r="C8" i="1"/>
  <c r="B8" i="1"/>
  <c r="A8" i="1"/>
  <c r="G7" i="1"/>
  <c r="F7" i="1"/>
  <c r="E7" i="1"/>
  <c r="D7" i="1"/>
  <c r="C7" i="1"/>
  <c r="B7" i="1"/>
  <c r="A7" i="1"/>
  <c r="G6" i="1"/>
  <c r="F6" i="1"/>
  <c r="E6" i="1"/>
  <c r="D6" i="1"/>
  <c r="C6" i="1"/>
  <c r="B6" i="1"/>
  <c r="A6" i="1"/>
  <c r="G5" i="1"/>
  <c r="F5" i="1"/>
  <c r="E5" i="1"/>
  <c r="D5" i="1"/>
  <c r="C5" i="1"/>
  <c r="B5" i="1"/>
  <c r="K3" i="1"/>
  <c r="J3" i="1"/>
  <c r="J1" i="1"/>
  <c r="H44" i="62"/>
  <c r="G44" i="62"/>
  <c r="F44" i="62"/>
  <c r="E44" i="62"/>
  <c r="D44" i="62"/>
  <c r="C44" i="62"/>
  <c r="B44" i="62"/>
  <c r="G43" i="62"/>
  <c r="F43" i="62"/>
  <c r="E43" i="62"/>
  <c r="D43" i="62"/>
  <c r="C43" i="62"/>
  <c r="H43" i="62" s="1"/>
  <c r="B43" i="62"/>
  <c r="H42" i="62"/>
  <c r="G42" i="62"/>
  <c r="F42" i="62"/>
  <c r="E42" i="62"/>
  <c r="D42" i="62"/>
  <c r="C42" i="62"/>
  <c r="B42" i="62"/>
  <c r="G41" i="62"/>
  <c r="F41" i="62"/>
  <c r="E41" i="62"/>
  <c r="D41" i="62"/>
  <c r="C41" i="62"/>
  <c r="B41" i="62"/>
  <c r="H41" i="62" s="1"/>
  <c r="G40" i="62"/>
  <c r="F40" i="62"/>
  <c r="E40" i="62"/>
  <c r="D40" i="62"/>
  <c r="C40" i="62"/>
  <c r="H40" i="62" s="1"/>
  <c r="B40" i="62"/>
  <c r="G39" i="62"/>
  <c r="F39" i="62"/>
  <c r="E39" i="62"/>
  <c r="D39" i="62"/>
  <c r="C39" i="62"/>
  <c r="B39" i="62"/>
  <c r="H39" i="62" s="1"/>
  <c r="F38" i="62"/>
  <c r="E38" i="62"/>
  <c r="D38" i="62"/>
  <c r="C38" i="62"/>
  <c r="B38" i="62"/>
  <c r="H38" i="62" s="1"/>
  <c r="F37" i="62"/>
  <c r="E37" i="62"/>
  <c r="D37" i="62"/>
  <c r="B37" i="62"/>
  <c r="E29" i="62"/>
  <c r="G27" i="62"/>
  <c r="B26" i="62"/>
  <c r="D24" i="62"/>
  <c r="F22" i="62"/>
  <c r="C19" i="62"/>
  <c r="E17" i="62"/>
  <c r="G15" i="62"/>
  <c r="B14" i="62"/>
  <c r="D12" i="62"/>
  <c r="F10" i="62"/>
  <c r="C7" i="62"/>
  <c r="E5" i="62"/>
  <c r="J49" i="60"/>
  <c r="J47" i="60"/>
  <c r="H44" i="60"/>
  <c r="G44" i="60"/>
  <c r="F44" i="60"/>
  <c r="E44" i="60"/>
  <c r="D44" i="60"/>
  <c r="C44" i="60"/>
  <c r="B44" i="60"/>
  <c r="H43" i="60"/>
  <c r="G43" i="60"/>
  <c r="F43" i="60"/>
  <c r="E43" i="60"/>
  <c r="D43" i="60"/>
  <c r="C43" i="60"/>
  <c r="B43" i="60"/>
  <c r="H42" i="60"/>
  <c r="G42" i="60"/>
  <c r="F42" i="60"/>
  <c r="E42" i="60"/>
  <c r="D42" i="60"/>
  <c r="C42" i="60"/>
  <c r="B42" i="60"/>
  <c r="H41" i="60"/>
  <c r="G41" i="60"/>
  <c r="F41" i="60"/>
  <c r="E41" i="60"/>
  <c r="D41" i="60"/>
  <c r="C41" i="60"/>
  <c r="B41" i="60"/>
  <c r="H40" i="60"/>
  <c r="G40" i="60"/>
  <c r="F40" i="60"/>
  <c r="E40" i="60"/>
  <c r="D40" i="60"/>
  <c r="C40" i="60"/>
  <c r="B40" i="60"/>
  <c r="P39" i="60"/>
  <c r="G39" i="60" s="1"/>
  <c r="J39" i="60"/>
  <c r="H39" i="60"/>
  <c r="F39" i="60"/>
  <c r="E39" i="60"/>
  <c r="D39" i="60"/>
  <c r="C39" i="60"/>
  <c r="B39" i="60"/>
  <c r="P38" i="60"/>
  <c r="G38" i="62" s="1"/>
  <c r="J38" i="60"/>
  <c r="H38" i="60"/>
  <c r="G38" i="60"/>
  <c r="F38" i="60"/>
  <c r="E38" i="60"/>
  <c r="D38" i="60"/>
  <c r="C38" i="60"/>
  <c r="B38" i="60"/>
  <c r="L37" i="60"/>
  <c r="C37" i="62" s="1"/>
  <c r="J37" i="60"/>
  <c r="H37" i="60"/>
  <c r="F37" i="60"/>
  <c r="E37" i="60"/>
  <c r="D37" i="60"/>
  <c r="B37" i="60"/>
  <c r="P36" i="60"/>
  <c r="L36" i="60"/>
  <c r="J36" i="60"/>
  <c r="G36" i="60"/>
  <c r="F36" i="60"/>
  <c r="E36" i="60"/>
  <c r="D36" i="60"/>
  <c r="C36" i="60"/>
  <c r="B36" i="60"/>
  <c r="Q35" i="60"/>
  <c r="F35" i="62" s="1"/>
  <c r="P35" i="60"/>
  <c r="G35" i="60" s="1"/>
  <c r="L35" i="60"/>
  <c r="C35" i="62" s="1"/>
  <c r="J35" i="60"/>
  <c r="H35" i="60"/>
  <c r="F35" i="60"/>
  <c r="E35" i="60"/>
  <c r="D35" i="60"/>
  <c r="C35" i="60"/>
  <c r="B35" i="60"/>
  <c r="P34" i="60"/>
  <c r="Q34" i="60" s="1"/>
  <c r="L34" i="60"/>
  <c r="C34" i="62" s="1"/>
  <c r="J34" i="60"/>
  <c r="G34" i="60"/>
  <c r="F34" i="60"/>
  <c r="E34" i="60"/>
  <c r="D34" i="60"/>
  <c r="C34" i="60"/>
  <c r="B34" i="60"/>
  <c r="P33" i="60"/>
  <c r="L33" i="60"/>
  <c r="C33" i="60" s="1"/>
  <c r="J33" i="60"/>
  <c r="F33" i="60"/>
  <c r="E33" i="60"/>
  <c r="D33" i="60"/>
  <c r="B33" i="60"/>
  <c r="Q32" i="60"/>
  <c r="F32" i="62" s="1"/>
  <c r="P32" i="60"/>
  <c r="G32" i="62" s="1"/>
  <c r="L32" i="60"/>
  <c r="C32" i="62" s="1"/>
  <c r="J32" i="60"/>
  <c r="F32" i="60"/>
  <c r="E32" i="60"/>
  <c r="D32" i="60"/>
  <c r="C32" i="60"/>
  <c r="B32" i="60"/>
  <c r="P31" i="60"/>
  <c r="Q31" i="60" s="1"/>
  <c r="L31" i="60"/>
  <c r="C31" i="60" s="1"/>
  <c r="J31" i="60"/>
  <c r="F31" i="60"/>
  <c r="E31" i="60"/>
  <c r="D31" i="60"/>
  <c r="B31" i="60"/>
  <c r="Q30" i="60"/>
  <c r="G30" i="62" s="1"/>
  <c r="L30" i="60"/>
  <c r="C30" i="62" s="1"/>
  <c r="J30" i="60"/>
  <c r="G30" i="60"/>
  <c r="F30" i="60"/>
  <c r="E30" i="60"/>
  <c r="D30" i="60"/>
  <c r="B30" i="60"/>
  <c r="Q29" i="60"/>
  <c r="D29" i="62" s="1"/>
  <c r="J29" i="60"/>
  <c r="H29" i="60"/>
  <c r="G29" i="60"/>
  <c r="F29" i="60"/>
  <c r="E29" i="60"/>
  <c r="D29" i="60"/>
  <c r="C29" i="60"/>
  <c r="B29" i="60"/>
  <c r="Q28" i="60"/>
  <c r="G28" i="62" s="1"/>
  <c r="J28" i="60"/>
  <c r="H28" i="60"/>
  <c r="G28" i="60"/>
  <c r="F28" i="60"/>
  <c r="E28" i="60"/>
  <c r="D28" i="60"/>
  <c r="C28" i="60"/>
  <c r="B28" i="60"/>
  <c r="Q27" i="60"/>
  <c r="F27" i="62" s="1"/>
  <c r="J27" i="60"/>
  <c r="G27" i="60"/>
  <c r="F27" i="60"/>
  <c r="E27" i="60"/>
  <c r="D27" i="60"/>
  <c r="C27" i="60"/>
  <c r="B27" i="60"/>
  <c r="Q26" i="60"/>
  <c r="H26" i="60" s="1"/>
  <c r="J26" i="60"/>
  <c r="G26" i="60"/>
  <c r="F26" i="60"/>
  <c r="E26" i="60"/>
  <c r="D26" i="60"/>
  <c r="C26" i="60"/>
  <c r="B26" i="60"/>
  <c r="Q25" i="60"/>
  <c r="G25" i="62" s="1"/>
  <c r="J25" i="60"/>
  <c r="H25" i="60"/>
  <c r="G25" i="60"/>
  <c r="F25" i="60"/>
  <c r="E25" i="60"/>
  <c r="D25" i="60"/>
  <c r="C25" i="60"/>
  <c r="B25" i="60"/>
  <c r="Q24" i="60"/>
  <c r="C24" i="62" s="1"/>
  <c r="J24" i="60"/>
  <c r="H24" i="60"/>
  <c r="G24" i="60"/>
  <c r="F24" i="60"/>
  <c r="E24" i="60"/>
  <c r="D24" i="60"/>
  <c r="C24" i="60"/>
  <c r="B24" i="60"/>
  <c r="Q23" i="60"/>
  <c r="G23" i="62" s="1"/>
  <c r="J23" i="60"/>
  <c r="G23" i="60"/>
  <c r="F23" i="60"/>
  <c r="E23" i="60"/>
  <c r="D23" i="60"/>
  <c r="C23" i="60"/>
  <c r="B23" i="60"/>
  <c r="Q22" i="60"/>
  <c r="E22" i="62" s="1"/>
  <c r="J22" i="60"/>
  <c r="G22" i="60"/>
  <c r="F22" i="60"/>
  <c r="E22" i="60"/>
  <c r="D22" i="60"/>
  <c r="C22" i="60"/>
  <c r="B22" i="60"/>
  <c r="Q21" i="60"/>
  <c r="G21" i="62" s="1"/>
  <c r="J21" i="60"/>
  <c r="H21" i="60"/>
  <c r="G21" i="60"/>
  <c r="F21" i="60"/>
  <c r="E21" i="60"/>
  <c r="D21" i="60"/>
  <c r="C21" i="60"/>
  <c r="B21" i="60"/>
  <c r="Q20" i="60"/>
  <c r="G20" i="62" s="1"/>
  <c r="J20" i="60"/>
  <c r="H20" i="60"/>
  <c r="G20" i="60"/>
  <c r="F20" i="60"/>
  <c r="E20" i="60"/>
  <c r="D20" i="60"/>
  <c r="C20" i="60"/>
  <c r="B20" i="60"/>
  <c r="Q19" i="60"/>
  <c r="B19" i="62" s="1"/>
  <c r="J19" i="60"/>
  <c r="G19" i="60"/>
  <c r="F19" i="60"/>
  <c r="E19" i="60"/>
  <c r="D19" i="60"/>
  <c r="C19" i="60"/>
  <c r="B19" i="60"/>
  <c r="Q18" i="60"/>
  <c r="G18" i="62" s="1"/>
  <c r="J18" i="60"/>
  <c r="H18" i="60"/>
  <c r="G18" i="60"/>
  <c r="F18" i="60"/>
  <c r="E18" i="60"/>
  <c r="D18" i="60"/>
  <c r="C18" i="60"/>
  <c r="B18" i="60"/>
  <c r="Q17" i="60"/>
  <c r="D17" i="62" s="1"/>
  <c r="J17" i="60"/>
  <c r="H17" i="60"/>
  <c r="G17" i="60"/>
  <c r="F17" i="60"/>
  <c r="E17" i="60"/>
  <c r="D17" i="60"/>
  <c r="C17" i="60"/>
  <c r="B17" i="60"/>
  <c r="Q16" i="60"/>
  <c r="G16" i="62" s="1"/>
  <c r="J16" i="60"/>
  <c r="H16" i="60"/>
  <c r="G16" i="60"/>
  <c r="F16" i="60"/>
  <c r="E16" i="60"/>
  <c r="D16" i="60"/>
  <c r="C16" i="60"/>
  <c r="B16" i="60"/>
  <c r="Q15" i="60"/>
  <c r="F15" i="62" s="1"/>
  <c r="J15" i="60"/>
  <c r="G15" i="60"/>
  <c r="F15" i="60"/>
  <c r="E15" i="60"/>
  <c r="D15" i="60"/>
  <c r="C15" i="60"/>
  <c r="B15" i="60"/>
  <c r="Q14" i="60"/>
  <c r="G14" i="62" s="1"/>
  <c r="J14" i="60"/>
  <c r="H14" i="60"/>
  <c r="G14" i="60"/>
  <c r="F14" i="60"/>
  <c r="E14" i="60"/>
  <c r="D14" i="60"/>
  <c r="C14" i="60"/>
  <c r="B14" i="60"/>
  <c r="Q13" i="60"/>
  <c r="G13" i="62" s="1"/>
  <c r="J13" i="60"/>
  <c r="H13" i="60"/>
  <c r="G13" i="60"/>
  <c r="F13" i="60"/>
  <c r="E13" i="60"/>
  <c r="D13" i="60"/>
  <c r="C13" i="60"/>
  <c r="B13" i="60"/>
  <c r="Q12" i="60"/>
  <c r="C12" i="62" s="1"/>
  <c r="J12" i="60"/>
  <c r="H12" i="60"/>
  <c r="G12" i="60"/>
  <c r="F12" i="60"/>
  <c r="E12" i="60"/>
  <c r="D12" i="60"/>
  <c r="C12" i="60"/>
  <c r="B12" i="60"/>
  <c r="Q11" i="60"/>
  <c r="G11" i="62" s="1"/>
  <c r="J11" i="60"/>
  <c r="G11" i="60"/>
  <c r="F11" i="60"/>
  <c r="E11" i="60"/>
  <c r="D11" i="60"/>
  <c r="C11" i="60"/>
  <c r="B11" i="60"/>
  <c r="Q10" i="60"/>
  <c r="E10" i="62" s="1"/>
  <c r="J10" i="60"/>
  <c r="H10" i="60"/>
  <c r="G10" i="60"/>
  <c r="F10" i="60"/>
  <c r="E10" i="60"/>
  <c r="D10" i="60"/>
  <c r="C10" i="60"/>
  <c r="B10" i="60"/>
  <c r="Q9" i="60"/>
  <c r="G9" i="62" s="1"/>
  <c r="J9" i="60"/>
  <c r="H9" i="60"/>
  <c r="G9" i="60"/>
  <c r="F9" i="60"/>
  <c r="E9" i="60"/>
  <c r="D9" i="60"/>
  <c r="C9" i="60"/>
  <c r="B9" i="60"/>
  <c r="Q8" i="60"/>
  <c r="G8" i="62" s="1"/>
  <c r="J8" i="60"/>
  <c r="H8" i="60"/>
  <c r="G8" i="60"/>
  <c r="F8" i="60"/>
  <c r="E8" i="60"/>
  <c r="D8" i="60"/>
  <c r="C8" i="60"/>
  <c r="B8" i="60"/>
  <c r="Q7" i="60"/>
  <c r="B7" i="62" s="1"/>
  <c r="J7" i="60"/>
  <c r="G7" i="60"/>
  <c r="F7" i="60"/>
  <c r="E7" i="60"/>
  <c r="D7" i="60"/>
  <c r="C7" i="60"/>
  <c r="B7" i="60"/>
  <c r="Q6" i="60"/>
  <c r="G6" i="62" s="1"/>
  <c r="J6" i="60"/>
  <c r="H6" i="60"/>
  <c r="G6" i="60"/>
  <c r="F6" i="60"/>
  <c r="E6" i="60"/>
  <c r="D6" i="60"/>
  <c r="C6" i="60"/>
  <c r="B6" i="60"/>
  <c r="Q5" i="60"/>
  <c r="D5" i="62" s="1"/>
  <c r="J5" i="60"/>
  <c r="H5" i="60"/>
  <c r="G5" i="60"/>
  <c r="F5" i="60"/>
  <c r="E5" i="60"/>
  <c r="D5" i="60"/>
  <c r="C5" i="60"/>
  <c r="B5" i="60"/>
  <c r="Q4" i="60"/>
  <c r="P4" i="60"/>
  <c r="O4" i="60"/>
  <c r="N4" i="60"/>
  <c r="M4" i="60"/>
  <c r="L4" i="60"/>
  <c r="K4" i="60"/>
  <c r="K3" i="60"/>
  <c r="J3" i="60"/>
  <c r="C3" i="60"/>
  <c r="K1" i="60"/>
  <c r="J1" i="60"/>
  <c r="A34" i="57"/>
  <c r="A31" i="57"/>
  <c r="A28" i="57"/>
  <c r="A25" i="57"/>
  <c r="A22" i="57"/>
  <c r="A19" i="57"/>
  <c r="A16" i="57"/>
  <c r="A13" i="57"/>
  <c r="A10" i="57"/>
  <c r="A7" i="57"/>
  <c r="J72" i="11" l="1"/>
  <c r="G36" i="62"/>
  <c r="B31" i="62"/>
  <c r="H31" i="60"/>
  <c r="F31" i="62"/>
  <c r="C31" i="62"/>
  <c r="E31" i="62"/>
  <c r="D31" i="62"/>
  <c r="E34" i="62"/>
  <c r="D34" i="62"/>
  <c r="B34" i="62"/>
  <c r="F34" i="62"/>
  <c r="H34" i="60"/>
  <c r="C30" i="60"/>
  <c r="G33" i="60"/>
  <c r="P37" i="60"/>
  <c r="F5" i="62"/>
  <c r="D7" i="62"/>
  <c r="H7" i="62" s="1"/>
  <c r="B9" i="62"/>
  <c r="G10" i="62"/>
  <c r="E12" i="62"/>
  <c r="C14" i="62"/>
  <c r="H14" i="62" s="1"/>
  <c r="F17" i="62"/>
  <c r="D19" i="62"/>
  <c r="H19" i="62" s="1"/>
  <c r="B21" i="62"/>
  <c r="G22" i="62"/>
  <c r="E24" i="62"/>
  <c r="C26" i="62"/>
  <c r="H26" i="62" s="1"/>
  <c r="F29" i="62"/>
  <c r="G34" i="62"/>
  <c r="J51" i="11"/>
  <c r="G32" i="60"/>
  <c r="G5" i="62"/>
  <c r="E7" i="62"/>
  <c r="C9" i="62"/>
  <c r="F12" i="62"/>
  <c r="D14" i="62"/>
  <c r="B16" i="62"/>
  <c r="G17" i="62"/>
  <c r="E19" i="62"/>
  <c r="C21" i="62"/>
  <c r="F24" i="62"/>
  <c r="D26" i="62"/>
  <c r="B28" i="62"/>
  <c r="G29" i="62"/>
  <c r="P31" i="1"/>
  <c r="B31" i="2" s="1"/>
  <c r="H7" i="60"/>
  <c r="H11" i="60"/>
  <c r="H15" i="60"/>
  <c r="H19" i="60"/>
  <c r="H23" i="60"/>
  <c r="H27" i="60"/>
  <c r="G31" i="60"/>
  <c r="H32" i="60"/>
  <c r="Q36" i="60"/>
  <c r="C36" i="62" s="1"/>
  <c r="F7" i="62"/>
  <c r="D9" i="62"/>
  <c r="B11" i="62"/>
  <c r="G12" i="62"/>
  <c r="E14" i="62"/>
  <c r="C16" i="62"/>
  <c r="F19" i="62"/>
  <c r="D21" i="62"/>
  <c r="B23" i="62"/>
  <c r="H23" i="62" s="1"/>
  <c r="G24" i="62"/>
  <c r="E26" i="62"/>
  <c r="C28" i="62"/>
  <c r="B35" i="62"/>
  <c r="B6" i="62"/>
  <c r="G7" i="62"/>
  <c r="E9" i="62"/>
  <c r="C11" i="62"/>
  <c r="F14" i="62"/>
  <c r="D16" i="62"/>
  <c r="B18" i="62"/>
  <c r="G19" i="62"/>
  <c r="E21" i="62"/>
  <c r="C23" i="62"/>
  <c r="F26" i="62"/>
  <c r="D28" i="62"/>
  <c r="B30" i="62"/>
  <c r="G31" i="62"/>
  <c r="J73" i="11"/>
  <c r="K32" i="1"/>
  <c r="C37" i="60"/>
  <c r="C6" i="62"/>
  <c r="F9" i="62"/>
  <c r="D11" i="62"/>
  <c r="B13" i="62"/>
  <c r="E16" i="62"/>
  <c r="C18" i="62"/>
  <c r="F21" i="62"/>
  <c r="D23" i="62"/>
  <c r="B25" i="62"/>
  <c r="G26" i="62"/>
  <c r="E28" i="62"/>
  <c r="D35" i="62"/>
  <c r="H22" i="60"/>
  <c r="H30" i="60"/>
  <c r="Q33" i="60"/>
  <c r="D6" i="62"/>
  <c r="B8" i="62"/>
  <c r="E11" i="62"/>
  <c r="C13" i="62"/>
  <c r="F16" i="62"/>
  <c r="D18" i="62"/>
  <c r="B20" i="62"/>
  <c r="E23" i="62"/>
  <c r="C25" i="62"/>
  <c r="F28" i="62"/>
  <c r="D30" i="62"/>
  <c r="B32" i="62"/>
  <c r="H32" i="62" s="1"/>
  <c r="E35" i="62"/>
  <c r="P27" i="1"/>
  <c r="B27" i="2"/>
  <c r="P28" i="1"/>
  <c r="B28" i="2" s="1"/>
  <c r="E6" i="62"/>
  <c r="C8" i="62"/>
  <c r="F11" i="62"/>
  <c r="D13" i="62"/>
  <c r="B15" i="62"/>
  <c r="H15" i="62" s="1"/>
  <c r="E18" i="62"/>
  <c r="C20" i="62"/>
  <c r="F23" i="62"/>
  <c r="D25" i="62"/>
  <c r="B27" i="62"/>
  <c r="E30" i="62"/>
  <c r="F6" i="62"/>
  <c r="D8" i="62"/>
  <c r="B10" i="62"/>
  <c r="E13" i="62"/>
  <c r="C15" i="62"/>
  <c r="F18" i="62"/>
  <c r="D20" i="62"/>
  <c r="B22" i="62"/>
  <c r="H22" i="62" s="1"/>
  <c r="E25" i="62"/>
  <c r="C27" i="62"/>
  <c r="F30" i="62"/>
  <c r="D32" i="62"/>
  <c r="G35" i="62"/>
  <c r="P29" i="1"/>
  <c r="B29" i="2" s="1"/>
  <c r="J74" i="11"/>
  <c r="K33" i="1"/>
  <c r="B5" i="62"/>
  <c r="E8" i="62"/>
  <c r="C10" i="62"/>
  <c r="F13" i="62"/>
  <c r="D15" i="62"/>
  <c r="B17" i="62"/>
  <c r="E20" i="62"/>
  <c r="C22" i="62"/>
  <c r="F25" i="62"/>
  <c r="D27" i="62"/>
  <c r="B29" i="62"/>
  <c r="E32" i="62"/>
  <c r="J30" i="11"/>
  <c r="J47" i="11"/>
  <c r="C5" i="62"/>
  <c r="F8" i="62"/>
  <c r="D10" i="62"/>
  <c r="B12" i="62"/>
  <c r="E15" i="62"/>
  <c r="C17" i="62"/>
  <c r="F20" i="62"/>
  <c r="D22" i="62"/>
  <c r="B24" i="62"/>
  <c r="E27" i="62"/>
  <c r="C29" i="62"/>
  <c r="J28" i="11"/>
  <c r="P30" i="1"/>
  <c r="P34" i="1"/>
  <c r="B34" i="2"/>
  <c r="K1" i="1"/>
  <c r="J18" i="11"/>
  <c r="J17" i="11"/>
  <c r="J26" i="11"/>
  <c r="J15" i="11"/>
  <c r="J25" i="11"/>
  <c r="C3" i="1"/>
  <c r="J16" i="11"/>
  <c r="J22" i="11"/>
  <c r="J24" i="11"/>
  <c r="J9" i="11"/>
  <c r="J10" i="11"/>
  <c r="J11" i="11"/>
  <c r="J12" i="11"/>
  <c r="J13" i="11"/>
  <c r="J14" i="11"/>
  <c r="J23" i="11"/>
  <c r="G5" i="2"/>
  <c r="J34" i="11"/>
  <c r="J35" i="11"/>
  <c r="J38" i="11"/>
  <c r="J39" i="11"/>
  <c r="J42" i="11"/>
  <c r="J43" i="11"/>
  <c r="J46" i="11"/>
  <c r="J50" i="11"/>
  <c r="J54" i="11"/>
  <c r="J58" i="11"/>
  <c r="J59" i="11"/>
  <c r="J62" i="11"/>
  <c r="J63" i="11"/>
  <c r="J66" i="11"/>
  <c r="J67" i="11"/>
  <c r="J21" i="11"/>
  <c r="J29" i="11"/>
  <c r="J31" i="11"/>
  <c r="J45" i="11"/>
  <c r="J49" i="11"/>
  <c r="J53" i="11"/>
  <c r="J69" i="11"/>
  <c r="J19" i="11"/>
  <c r="J27" i="11"/>
  <c r="J32" i="11"/>
  <c r="J33" i="11"/>
  <c r="J36" i="11"/>
  <c r="J37" i="11"/>
  <c r="J40" i="11"/>
  <c r="J41" i="11"/>
  <c r="J44" i="11"/>
  <c r="J48" i="11"/>
  <c r="J52" i="11"/>
  <c r="J56" i="11"/>
  <c r="J57" i="11"/>
  <c r="J60" i="11"/>
  <c r="J61" i="11"/>
  <c r="J64" i="11"/>
  <c r="J65" i="11"/>
  <c r="J68" i="11"/>
  <c r="H18" i="62" l="1"/>
  <c r="G37" i="62"/>
  <c r="H37" i="62" s="1"/>
  <c r="G37" i="60"/>
  <c r="F33" i="62"/>
  <c r="E33" i="62"/>
  <c r="D33" i="62"/>
  <c r="H33" i="60"/>
  <c r="B33" i="62"/>
  <c r="P33" i="1"/>
  <c r="B33" i="2"/>
  <c r="B33" i="1"/>
  <c r="H31" i="62"/>
  <c r="P32" i="1"/>
  <c r="B32" i="2"/>
  <c r="B32" i="1"/>
  <c r="H16" i="62"/>
  <c r="C30" i="2"/>
  <c r="D30" i="2"/>
  <c r="F30" i="2"/>
  <c r="E30" i="2"/>
  <c r="G30" i="1"/>
  <c r="H20" i="62"/>
  <c r="H21" i="62"/>
  <c r="H25" i="62"/>
  <c r="H11" i="62"/>
  <c r="H30" i="62"/>
  <c r="H6" i="62"/>
  <c r="F31" i="2"/>
  <c r="C31" i="2"/>
  <c r="D31" i="2"/>
  <c r="E31" i="2"/>
  <c r="G31" i="1"/>
  <c r="H34" i="62"/>
  <c r="C28" i="2"/>
  <c r="E28" i="2"/>
  <c r="D28" i="2"/>
  <c r="G28" i="2" s="1"/>
  <c r="F28" i="2"/>
  <c r="G28" i="1"/>
  <c r="H35" i="62"/>
  <c r="C33" i="62"/>
  <c r="H5" i="62"/>
  <c r="H24" i="62"/>
  <c r="C29" i="2"/>
  <c r="F29" i="2"/>
  <c r="E29" i="2"/>
  <c r="D29" i="2"/>
  <c r="G29" i="1"/>
  <c r="H12" i="62"/>
  <c r="H36" i="60"/>
  <c r="B36" i="62"/>
  <c r="D36" i="62"/>
  <c r="F36" i="62"/>
  <c r="E36" i="62"/>
  <c r="H17" i="62"/>
  <c r="C27" i="2"/>
  <c r="F27" i="2"/>
  <c r="D27" i="2"/>
  <c r="E27" i="2"/>
  <c r="G27" i="1"/>
  <c r="H28" i="62"/>
  <c r="H29" i="62"/>
  <c r="H10" i="62"/>
  <c r="H27" i="62"/>
  <c r="H8" i="62"/>
  <c r="B30" i="2"/>
  <c r="H13" i="62"/>
  <c r="H9" i="62"/>
  <c r="G33" i="62"/>
  <c r="C34" i="2"/>
  <c r="E34" i="2"/>
  <c r="F34" i="2"/>
  <c r="D34" i="2"/>
  <c r="G34" i="1"/>
  <c r="G29" i="2" l="1"/>
  <c r="G27" i="2"/>
  <c r="G30" i="2"/>
  <c r="G31" i="2"/>
  <c r="E33" i="2"/>
  <c r="F33" i="2"/>
  <c r="D33" i="2"/>
  <c r="C33" i="2"/>
  <c r="G33" i="2" s="1"/>
  <c r="G33" i="1"/>
  <c r="H33" i="62"/>
  <c r="H36" i="62"/>
  <c r="F32" i="2"/>
  <c r="E32" i="2"/>
  <c r="C32" i="2"/>
  <c r="D32" i="2"/>
  <c r="G32" i="1"/>
  <c r="G34" i="2"/>
  <c r="G36" i="2"/>
  <c r="G35" i="2"/>
  <c r="G32" i="2" l="1"/>
</calcChain>
</file>

<file path=xl/sharedStrings.xml><?xml version="1.0" encoding="utf-8"?>
<sst xmlns="http://schemas.openxmlformats.org/spreadsheetml/2006/main" count="1207" uniqueCount="111">
  <si>
    <t xml:space="preserve">  </t>
  </si>
  <si>
    <t>Solita</t>
  </si>
  <si>
    <t>Pension insurance</t>
  </si>
  <si>
    <t>Chart</t>
  </si>
  <si>
    <t>Data</t>
  </si>
  <si>
    <t>Year</t>
  </si>
  <si>
    <t>State</t>
  </si>
  <si>
    <t>Municipalities</t>
  </si>
  <si>
    <t>Others</t>
  </si>
  <si>
    <t>Total</t>
  </si>
  <si>
    <t>Million euros</t>
  </si>
  <si>
    <t>National pension only</t>
  </si>
  <si>
    <t>Statutory earnings-
related pension only</t>
  </si>
  <si>
    <t>Number</t>
  </si>
  <si>
    <t>Disability pensions</t>
  </si>
  <si>
    <t>Spouse´s pensions</t>
  </si>
  <si>
    <t>Orphan´s pensions</t>
  </si>
  <si>
    <t>Part-time pension</t>
  </si>
  <si>
    <t>Disability pension</t>
  </si>
  <si>
    <t>Unemployment pension</t>
  </si>
  <si>
    <t>Men</t>
  </si>
  <si>
    <t>Women</t>
  </si>
  <si>
    <t>Pension, euros/month</t>
  </si>
  <si>
    <t>Insured persons</t>
  </si>
  <si>
    <t>Employers</t>
  </si>
  <si>
    <t>Receipts from value added tax, assets, etc.</t>
  </si>
  <si>
    <t>Other pensions</t>
  </si>
  <si>
    <t>Survivors´ pensions</t>
  </si>
  <si>
    <t>Front-veterans´ benefits</t>
  </si>
  <si>
    <t>Disability and unemployment pensions, disability allowances</t>
  </si>
  <si>
    <t>Front-veterans´ pensions</t>
  </si>
  <si>
    <t>Statutory earnings-related pension, euros per month</t>
  </si>
  <si>
    <t>Factor</t>
  </si>
  <si>
    <t>%</t>
  </si>
  <si>
    <t>Number of recipients</t>
  </si>
  <si>
    <t>Old-age pensions</t>
  </si>
  <si>
    <t xml:space="preserve">*Special pensions: front-veterans´ pensions, early front-veterans´ pensions, special pensions to farmers, and part-time pensions. </t>
  </si>
  <si>
    <t>% of age group</t>
  </si>
  <si>
    <t xml:space="preserve"> (In nominal terms)</t>
  </si>
  <si>
    <t>(Average for the year)</t>
  </si>
  <si>
    <t>(Year-end)</t>
  </si>
  <si>
    <t>Age group</t>
  </si>
  <si>
    <t>Inflation factors</t>
  </si>
  <si>
    <t>Kela</t>
  </si>
  <si>
    <t xml:space="preserve">Private sector employment pensions </t>
  </si>
  <si>
    <t>Source: FCP/Kela- Statistical Yearbook of Pensioners in Finland</t>
  </si>
  <si>
    <t>'Other pensions' consists of persons whose only benefit from the Kela is a housing allowance, pensioner's care allowance, front-veterans' supplement or increase for children.</t>
  </si>
  <si>
    <t>Old-age pension</t>
  </si>
  <si>
    <t xml:space="preserve">Special pensions for farmers </t>
  </si>
  <si>
    <t>Further information:</t>
  </si>
  <si>
    <t>Kuvion miesten luvut</t>
  </si>
  <si>
    <t>Unem-
ployment
pensions</t>
  </si>
  <si>
    <t>Old-age
allowance</t>
  </si>
  <si>
    <t>Old-age
pensions
subsidies 
allowances</t>
  </si>
  <si>
    <t>National pension, euros/month</t>
  </si>
  <si>
    <t>2.1</t>
  </si>
  <si>
    <t>2.8</t>
  </si>
  <si>
    <t>-</t>
  </si>
  <si>
    <t>1 000–1 199</t>
  </si>
  <si>
    <t>1 200–1 599</t>
  </si>
  <si>
    <t>1 600–2 599</t>
  </si>
  <si>
    <t>2 600–</t>
  </si>
  <si>
    <t>.</t>
  </si>
  <si>
    <t>Recipient lives alone</t>
  </si>
  <si>
    <t>Married/ cohabiting recipient</t>
  </si>
  <si>
    <t>Guarantee pension</t>
  </si>
  <si>
    <t>Unlike the other categories, 'Municipalities' does not include compensations for the transfer of EU pensions or contributions to central goverment pension expenditures.</t>
  </si>
  <si>
    <t>Total pension expenditure in Finland 1975–2014</t>
  </si>
  <si>
    <t>2.2</t>
  </si>
  <si>
    <t>Total expenditure on pension benefits by pension scheme, 1975–2014</t>
  </si>
  <si>
    <t>2.10</t>
  </si>
  <si>
    <t>2.9</t>
  </si>
  <si>
    <t>2.7</t>
  </si>
  <si>
    <t>2.6</t>
  </si>
  <si>
    <t>2.5</t>
  </si>
  <si>
    <t>2.4</t>
  </si>
  <si>
    <t>2.3</t>
  </si>
  <si>
    <t>Unemployment pensions</t>
  </si>
  <si>
    <t>Special pensions*</t>
  </si>
  <si>
    <t>tilastot@kela.fi</t>
  </si>
  <si>
    <t>–   399</t>
  </si>
  <si>
    <t>400–   599</t>
  </si>
  <si>
    <t>600–   799</t>
  </si>
  <si>
    <t>800–   999</t>
  </si>
  <si>
    <t>Starting with 2008 the 'Total' column shows the total number of persons receiving a Kela pension, with each person counted only once even if they receive two or more pensions at the same time.</t>
  </si>
  <si>
    <t>Recipients</t>
  </si>
  <si>
    <t xml:space="preserve">Both national and statutory earnings-related pension </t>
  </si>
  <si>
    <t>Statistics and Data Warehousing Section 13.10.2016</t>
  </si>
  <si>
    <t>Old-age
subsidies 
allowances</t>
  </si>
  <si>
    <t>Spouses´ pensions</t>
  </si>
  <si>
    <t>Orphans´ pensions</t>
  </si>
  <si>
    <t>Child increases</t>
  </si>
  <si>
    <t>Front-veterans´ supplements</t>
  </si>
  <si>
    <t xml:space="preserve"> </t>
  </si>
  <si>
    <t>Euros</t>
  </si>
  <si>
    <t>Private sector</t>
  </si>
  <si>
    <r>
      <t>Kela</t>
    </r>
    <r>
      <rPr>
        <vertAlign val="superscript"/>
        <sz val="10"/>
        <rFont val="Arial"/>
        <family val="2"/>
      </rPr>
      <t>1</t>
    </r>
  </si>
  <si>
    <r>
      <t>Public sector</t>
    </r>
    <r>
      <rPr>
        <vertAlign val="superscript"/>
        <sz val="10"/>
        <rFont val="Arial"/>
        <family val="2"/>
      </rPr>
      <t>2</t>
    </r>
  </si>
  <si>
    <r>
      <t>Pensions under special schemes</t>
    </r>
    <r>
      <rPr>
        <vertAlign val="superscript"/>
        <sz val="10"/>
        <rFont val="Arial"/>
        <family val="2"/>
      </rPr>
      <t>3</t>
    </r>
  </si>
  <si>
    <r>
      <t>Free-form pensions</t>
    </r>
    <r>
      <rPr>
        <vertAlign val="superscript"/>
        <sz val="10"/>
        <rFont val="Arial"/>
        <family val="2"/>
      </rPr>
      <t>4</t>
    </r>
  </si>
  <si>
    <t>(In nominal terms)</t>
  </si>
  <si>
    <r>
      <t>1</t>
    </r>
    <r>
      <rPr>
        <sz val="8"/>
        <rFont val="Arial"/>
        <family val="2"/>
      </rPr>
      <t>Contains guarantee pension expenditure from 2011 onwards.</t>
    </r>
  </si>
  <si>
    <r>
      <t>2</t>
    </r>
    <r>
      <rPr>
        <sz val="8"/>
        <rFont val="Arial"/>
        <family val="2"/>
      </rPr>
      <t>Contains local government and Church pensions according to old pension regulations from 2008 onwards.</t>
    </r>
  </si>
  <si>
    <r>
      <t>3</t>
    </r>
    <r>
      <rPr>
        <sz val="8"/>
        <rFont val="Arial"/>
        <family val="2"/>
      </rPr>
      <t>Workers' Compensation Act, Motor Insurance Act, Military Injuries Act and Military Accidents Act.
  The statistical procedure for pensions paid based on the Motor Insurance Act changed in 2016.</t>
    </r>
  </si>
  <si>
    <r>
      <t>4</t>
    </r>
    <r>
      <rPr>
        <sz val="8"/>
        <rFont val="Arial"/>
        <family val="2"/>
      </rPr>
      <t>Unregistered supplementary pensions paid by industry-wide and company-wide pension funds.
  Pensions paid by life insurance companies are included from 2010 onwards.</t>
    </r>
  </si>
  <si>
    <t>Total income of the National Pension Insurance Scheme was 3,578.7 million euros.</t>
  </si>
  <si>
    <t>Unemploy-ment pensions, disability allowances</t>
  </si>
  <si>
    <t>Recipients of pension in their own right (aged 55–64) as a share of working-age residents of Finland year-end 2022, analysed by age and pension category</t>
  </si>
  <si>
    <t>Distribution of old-age, disability and/or unemployment pensioners in Finland by amount of total pension income at year-end 2022</t>
  </si>
  <si>
    <t>The pension-tested national pension as of 1.1.2022</t>
  </si>
  <si>
    <t>Statistical Information Service 20.7.2023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</si>
</sst>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0.000"/>
    <numFmt numFmtId="167" formatCode="#,##0.00_ ;\-#,##0.00\ "/>
    <numFmt numFmtId="168" formatCode="##,##0"/>
  </numFmts>
  <fonts count="20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b/>
      <sz val="14"/>
      <name val="Arial"/>
      <family val="2"/>
    </font>
    <font>
      <b/>
      <u/>
      <sz val="12"/>
      <color indexed="18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sz val="10"/>
      <name val="Helv"/>
    </font>
    <font>
      <sz val="10"/>
      <color rgb="FF000000"/>
      <name val="Arial"/>
      <family val="2"/>
    </font>
    <font>
      <sz val="10"/>
      <color theme="0"/>
      <name val="Arial"/>
      <family val="2"/>
    </font>
    <font>
      <vertAlign val="superscript"/>
      <sz val="8"/>
      <name val="Arial"/>
      <family val="2"/>
    </font>
    <font>
      <vertAlign val="superscript"/>
      <sz val="10"/>
      <name val="Arial"/>
      <family val="2"/>
    </font>
    <font>
      <b/>
      <sz val="12"/>
      <name val="Arial"/>
      <family val="2"/>
    </font>
    <font>
      <sz val="12"/>
      <color indexed="18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1">
    <xf numFmtId="0" fontId="0" fillId="0" borderId="0"/>
    <xf numFmtId="0" fontId="5" fillId="0" borderId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9" fillId="0" borderId="0">
      <alignment vertical="top"/>
    </xf>
    <xf numFmtId="0" fontId="3" fillId="0" borderId="0">
      <alignment horizontal="left"/>
    </xf>
    <xf numFmtId="167" fontId="1" fillId="0" borderId="0" applyFill="0" applyBorder="0"/>
    <xf numFmtId="0" fontId="13" fillId="0" borderId="0"/>
    <xf numFmtId="44" fontId="13" fillId="0" borderId="0" applyNumberFormat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261">
    <xf numFmtId="0" fontId="0" fillId="0" borderId="0" xfId="0"/>
    <xf numFmtId="0" fontId="4" fillId="0" borderId="0" xfId="0" applyFont="1"/>
    <xf numFmtId="0" fontId="4" fillId="0" borderId="0" xfId="0" applyFont="1" applyAlignment="1">
      <alignment vertical="top"/>
    </xf>
    <xf numFmtId="0" fontId="3" fillId="0" borderId="0" xfId="0" applyFont="1" applyProtection="1">
      <protection locked="0"/>
    </xf>
    <xf numFmtId="0" fontId="5" fillId="0" borderId="0" xfId="0" applyFont="1"/>
    <xf numFmtId="0" fontId="4" fillId="0" borderId="0" xfId="0" applyFont="1" applyAlignment="1"/>
    <xf numFmtId="0" fontId="3" fillId="0" borderId="0" xfId="0" quotePrefix="1" applyFont="1" applyAlignment="1">
      <alignment horizontal="left"/>
    </xf>
    <xf numFmtId="0" fontId="3" fillId="0" borderId="0" xfId="0" applyFont="1" applyAlignment="1"/>
    <xf numFmtId="0" fontId="3" fillId="0" borderId="0" xfId="0" quotePrefix="1" applyNumberFormat="1" applyFont="1" applyAlignment="1" applyProtection="1">
      <alignment horizontal="left"/>
      <protection locked="0"/>
    </xf>
    <xf numFmtId="0" fontId="7" fillId="0" borderId="0" xfId="0" applyFont="1" applyAlignment="1">
      <alignment horizontal="center"/>
    </xf>
    <xf numFmtId="0" fontId="7" fillId="0" borderId="0" xfId="0" quotePrefix="1" applyFont="1" applyAlignment="1">
      <alignment horizontal="center"/>
    </xf>
    <xf numFmtId="0" fontId="5" fillId="0" borderId="0" xfId="0" applyFont="1" applyFill="1"/>
    <xf numFmtId="0" fontId="7" fillId="0" borderId="0" xfId="0" quotePrefix="1" applyFont="1" applyAlignment="1">
      <alignment horizontal="left"/>
    </xf>
    <xf numFmtId="0" fontId="7" fillId="0" borderId="0" xfId="0" quotePrefix="1" applyFont="1" applyFill="1" applyAlignment="1">
      <alignment horizontal="left"/>
    </xf>
    <xf numFmtId="0" fontId="3" fillId="0" borderId="0" xfId="5" applyFont="1">
      <alignment horizontal="left"/>
    </xf>
    <xf numFmtId="0" fontId="5" fillId="0" borderId="0" xfId="0" applyFont="1" applyFill="1" applyAlignment="1">
      <alignment horizontal="right"/>
    </xf>
    <xf numFmtId="0" fontId="4" fillId="0" borderId="0" xfId="0" applyNumberFormat="1" applyFont="1" applyAlignment="1"/>
    <xf numFmtId="0" fontId="9" fillId="0" borderId="0" xfId="0" applyNumberFormat="1" applyFont="1" applyAlignment="1">
      <alignment vertical="top"/>
    </xf>
    <xf numFmtId="0" fontId="4" fillId="0" borderId="0" xfId="0" applyNumberFormat="1" applyFont="1" applyAlignment="1">
      <alignment vertical="top"/>
    </xf>
    <xf numFmtId="0" fontId="2" fillId="0" borderId="0" xfId="0" applyFont="1"/>
    <xf numFmtId="0" fontId="2" fillId="0" borderId="0" xfId="1" quotePrefix="1" applyFont="1" applyAlignment="1" applyProtection="1">
      <alignment horizontal="left"/>
      <protection locked="0"/>
    </xf>
    <xf numFmtId="0" fontId="2" fillId="0" borderId="0" xfId="1" applyFont="1"/>
    <xf numFmtId="164" fontId="2" fillId="0" borderId="0" xfId="0" applyNumberFormat="1" applyFont="1"/>
    <xf numFmtId="0" fontId="2" fillId="0" borderId="0" xfId="0" quotePrefix="1" applyFont="1" applyAlignment="1" applyProtection="1">
      <alignment horizontal="left"/>
      <protection locked="0"/>
    </xf>
    <xf numFmtId="0" fontId="2" fillId="0" borderId="0" xfId="1" applyFont="1" applyAlignment="1">
      <alignment horizontal="left"/>
    </xf>
    <xf numFmtId="0" fontId="2" fillId="0" borderId="0" xfId="0" applyFont="1" applyAlignment="1" applyProtection="1">
      <alignment horizontal="left"/>
      <protection locked="0"/>
    </xf>
    <xf numFmtId="49" fontId="4" fillId="0" borderId="0" xfId="0" applyNumberFormat="1" applyFont="1" applyAlignment="1">
      <alignment horizontal="right" vertical="top"/>
    </xf>
    <xf numFmtId="49" fontId="4" fillId="0" borderId="0" xfId="0" applyNumberFormat="1" applyFont="1" applyAlignment="1"/>
    <xf numFmtId="1" fontId="2" fillId="0" borderId="0" xfId="0" applyNumberFormat="1" applyFont="1"/>
    <xf numFmtId="3" fontId="2" fillId="0" borderId="0" xfId="0" applyNumberFormat="1" applyFont="1"/>
    <xf numFmtId="165" fontId="2" fillId="0" borderId="0" xfId="1" applyNumberFormat="1" applyFont="1" applyAlignment="1">
      <alignment horizontal="right" indent="1"/>
    </xf>
    <xf numFmtId="0" fontId="2" fillId="0" borderId="0" xfId="0" applyFont="1" applyAlignment="1" applyProtection="1">
      <protection locked="0"/>
    </xf>
    <xf numFmtId="0" fontId="2" fillId="0" borderId="0" xfId="0" applyFont="1" applyAlignment="1"/>
    <xf numFmtId="0" fontId="4" fillId="0" borderId="0" xfId="0" quotePrefix="1" applyFont="1" applyAlignment="1">
      <alignment vertical="top" wrapText="1"/>
    </xf>
    <xf numFmtId="0" fontId="4" fillId="0" borderId="0" xfId="0" applyNumberFormat="1" applyFont="1" applyAlignment="1">
      <alignment horizontal="right" vertical="top"/>
    </xf>
    <xf numFmtId="0" fontId="2" fillId="0" borderId="0" xfId="0" applyFont="1" applyProtection="1">
      <protection locked="0"/>
    </xf>
    <xf numFmtId="0" fontId="2" fillId="0" borderId="0" xfId="0" applyFont="1" applyAlignment="1">
      <alignment vertical="top"/>
    </xf>
    <xf numFmtId="165" fontId="2" fillId="0" borderId="0" xfId="0" applyNumberFormat="1" applyFont="1" applyAlignment="1">
      <alignment horizontal="right" indent="1"/>
    </xf>
    <xf numFmtId="165" fontId="2" fillId="0" borderId="0" xfId="0" applyNumberFormat="1" applyFont="1" applyAlignment="1">
      <alignment horizontal="right" indent="2"/>
    </xf>
    <xf numFmtId="1" fontId="2" fillId="0" borderId="0" xfId="0" applyNumberFormat="1" applyFont="1" applyAlignment="1">
      <alignment horizontal="right" indent="1"/>
    </xf>
    <xf numFmtId="0" fontId="2" fillId="0" borderId="0" xfId="0" applyFont="1" applyBorder="1"/>
    <xf numFmtId="165" fontId="2" fillId="0" borderId="0" xfId="1" applyNumberFormat="1" applyFont="1" applyAlignment="1" applyProtection="1">
      <alignment horizontal="right" indent="1"/>
      <protection locked="0"/>
    </xf>
    <xf numFmtId="165" fontId="2" fillId="0" borderId="0" xfId="1" applyNumberFormat="1" applyFont="1" applyAlignment="1" applyProtection="1">
      <alignment horizontal="right" indent="2"/>
      <protection locked="0"/>
    </xf>
    <xf numFmtId="0" fontId="2" fillId="0" borderId="0" xfId="0" quotePrefix="1" applyFont="1" applyAlignment="1">
      <alignment horizontal="left"/>
    </xf>
    <xf numFmtId="0" fontId="2" fillId="0" borderId="0" xfId="0" applyFont="1" applyBorder="1" applyProtection="1">
      <protection locked="0"/>
    </xf>
    <xf numFmtId="4" fontId="2" fillId="0" borderId="0" xfId="0" applyNumberFormat="1" applyFont="1" applyAlignment="1">
      <alignment horizontal="right" inden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indent="3"/>
    </xf>
    <xf numFmtId="165" fontId="2" fillId="0" borderId="0" xfId="0" applyNumberFormat="1" applyFont="1" applyAlignment="1">
      <alignment horizontal="right" indent="3"/>
    </xf>
    <xf numFmtId="165" fontId="2" fillId="0" borderId="2" xfId="0" applyNumberFormat="1" applyFont="1" applyBorder="1" applyAlignment="1">
      <alignment horizontal="right" indent="1"/>
    </xf>
    <xf numFmtId="4" fontId="2" fillId="0" borderId="0" xfId="0" applyNumberFormat="1" applyFont="1" applyAlignment="1">
      <alignment horizontal="right" indent="2"/>
    </xf>
    <xf numFmtId="2" fontId="2" fillId="0" borderId="0" xfId="0" applyNumberFormat="1" applyFont="1" applyAlignment="1">
      <alignment horizontal="right" indent="3"/>
    </xf>
    <xf numFmtId="2" fontId="2" fillId="0" borderId="0" xfId="0" applyNumberFormat="1" applyFont="1" applyAlignment="1">
      <alignment horizontal="right" indent="1"/>
    </xf>
    <xf numFmtId="0" fontId="2" fillId="0" borderId="0" xfId="0" applyFont="1" applyBorder="1" applyAlignment="1" applyProtection="1">
      <alignment vertical="top"/>
      <protection locked="0"/>
    </xf>
    <xf numFmtId="164" fontId="2" fillId="0" borderId="0" xfId="0" applyNumberFormat="1" applyFont="1" applyAlignment="1">
      <alignment horizontal="right" indent="1"/>
    </xf>
    <xf numFmtId="0" fontId="2" fillId="0" borderId="0" xfId="1" applyFont="1" applyAlignment="1"/>
    <xf numFmtId="0" fontId="8" fillId="0" borderId="0" xfId="0" applyFont="1" applyAlignment="1"/>
    <xf numFmtId="0" fontId="8" fillId="0" borderId="0" xfId="0" applyFont="1"/>
    <xf numFmtId="0" fontId="2" fillId="0" borderId="0" xfId="0" applyFont="1" applyAlignment="1" applyProtection="1">
      <alignment wrapText="1"/>
      <protection locked="0"/>
    </xf>
    <xf numFmtId="0" fontId="2" fillId="0" borderId="0" xfId="0" applyFont="1" applyBorder="1" applyAlignment="1" applyProtection="1">
      <alignment vertical="top" wrapText="1"/>
      <protection locked="0"/>
    </xf>
    <xf numFmtId="0" fontId="2" fillId="0" borderId="0" xfId="0" applyFont="1" applyAlignment="1" applyProtection="1">
      <alignment vertical="top"/>
      <protection locked="0"/>
    </xf>
    <xf numFmtId="3" fontId="2" fillId="0" borderId="0" xfId="0" applyNumberFormat="1" applyFont="1" applyAlignment="1">
      <alignment horizontal="right" indent="1"/>
    </xf>
    <xf numFmtId="0" fontId="2" fillId="0" borderId="0" xfId="0" applyFont="1" applyAlignment="1">
      <alignment horizontal="center"/>
    </xf>
    <xf numFmtId="3" fontId="2" fillId="0" borderId="2" xfId="0" applyNumberFormat="1" applyFont="1" applyBorder="1" applyAlignment="1">
      <alignment horizontal="right" indent="1"/>
    </xf>
    <xf numFmtId="3" fontId="2" fillId="0" borderId="0" xfId="0" applyNumberFormat="1" applyFont="1" applyAlignment="1"/>
    <xf numFmtId="0" fontId="2" fillId="0" borderId="0" xfId="0" applyFont="1" applyBorder="1" applyAlignment="1">
      <alignment horizontal="center" vertical="top" wrapText="1"/>
    </xf>
    <xf numFmtId="164" fontId="2" fillId="0" borderId="0" xfId="0" applyNumberFormat="1" applyFont="1" applyAlignment="1">
      <alignment horizontal="right" indent="2"/>
    </xf>
    <xf numFmtId="164" fontId="2" fillId="0" borderId="0" xfId="0" applyNumberFormat="1" applyFont="1" applyAlignment="1">
      <alignment horizontal="right" indent="3"/>
    </xf>
    <xf numFmtId="2" fontId="2" fillId="0" borderId="0" xfId="0" applyNumberFormat="1" applyFont="1"/>
    <xf numFmtId="3" fontId="2" fillId="0" borderId="0" xfId="0" applyNumberFormat="1" applyFont="1" applyAlignment="1">
      <alignment horizontal="right" indent="2"/>
    </xf>
    <xf numFmtId="0" fontId="3" fillId="0" borderId="0" xfId="5" applyFont="1">
      <alignment horizontal="left"/>
    </xf>
    <xf numFmtId="0" fontId="2" fillId="0" borderId="4" xfId="0" applyFont="1" applyBorder="1" applyProtection="1">
      <protection locked="0"/>
    </xf>
    <xf numFmtId="0" fontId="2" fillId="0" borderId="3" xfId="0" quotePrefix="1" applyFont="1" applyBorder="1" applyAlignment="1">
      <alignment horizontal="left"/>
    </xf>
    <xf numFmtId="0" fontId="2" fillId="0" borderId="3" xfId="0" applyFont="1" applyBorder="1" applyAlignment="1"/>
    <xf numFmtId="0" fontId="2" fillId="0" borderId="0" xfId="0" applyFont="1" applyBorder="1" applyAlignment="1" applyProtection="1">
      <alignment horizontal="center"/>
      <protection locked="0"/>
    </xf>
    <xf numFmtId="0" fontId="2" fillId="0" borderId="3" xfId="0" applyFont="1" applyBorder="1" applyProtection="1">
      <protection locked="0"/>
    </xf>
    <xf numFmtId="0" fontId="2" fillId="0" borderId="3" xfId="0" applyFont="1" applyBorder="1" applyAlignment="1">
      <alignment vertical="top" wrapText="1"/>
    </xf>
    <xf numFmtId="0" fontId="2" fillId="0" borderId="2" xfId="0" applyFont="1" applyBorder="1" applyAlignment="1" applyProtection="1">
      <alignment vertical="top" wrapText="1"/>
      <protection locked="0"/>
    </xf>
    <xf numFmtId="0" fontId="2" fillId="0" borderId="2" xfId="0" applyFont="1" applyBorder="1" applyAlignment="1" applyProtection="1">
      <alignment horizontal="left" vertical="top"/>
      <protection locked="0"/>
    </xf>
    <xf numFmtId="0" fontId="2" fillId="0" borderId="0" xfId="0" applyFont="1" applyAlignment="1">
      <alignment horizontal="left" vertical="top"/>
    </xf>
    <xf numFmtId="0" fontId="2" fillId="0" borderId="2" xfId="0" applyFont="1" applyBorder="1" applyAlignment="1" applyProtection="1">
      <alignment horizontal="left" vertical="top" wrapText="1" indent="1"/>
      <protection locked="0"/>
    </xf>
    <xf numFmtId="0" fontId="2" fillId="0" borderId="3" xfId="0" applyFont="1" applyFill="1" applyBorder="1" applyAlignment="1" applyProtection="1">
      <alignment horizontal="left"/>
      <protection locked="0"/>
    </xf>
    <xf numFmtId="0" fontId="2" fillId="0" borderId="2" xfId="0" quotePrefix="1" applyFont="1" applyBorder="1" applyAlignment="1" applyProtection="1">
      <alignment vertical="top" wrapText="1"/>
      <protection locked="0"/>
    </xf>
    <xf numFmtId="0" fontId="12" fillId="0" borderId="0" xfId="0" applyFont="1" applyBorder="1"/>
    <xf numFmtId="164" fontId="12" fillId="0" borderId="0" xfId="0" applyNumberFormat="1" applyFont="1" applyBorder="1"/>
    <xf numFmtId="0" fontId="12" fillId="0" borderId="0" xfId="0" applyFont="1"/>
    <xf numFmtId="0" fontId="12" fillId="0" borderId="0" xfId="0" applyFont="1" applyProtection="1">
      <protection locked="0"/>
    </xf>
    <xf numFmtId="164" fontId="12" fillId="0" borderId="0" xfId="0" applyNumberFormat="1" applyFont="1"/>
    <xf numFmtId="1" fontId="12" fillId="0" borderId="0" xfId="0" applyNumberFormat="1" applyFont="1"/>
    <xf numFmtId="164" fontId="12" fillId="0" borderId="0" xfId="0" applyNumberFormat="1" applyFont="1" applyBorder="1" applyAlignment="1"/>
    <xf numFmtId="0" fontId="12" fillId="0" borderId="0" xfId="0" quotePrefix="1" applyFont="1" applyAlignment="1">
      <alignment horizontal="left" wrapText="1"/>
    </xf>
    <xf numFmtId="165" fontId="2" fillId="0" borderId="0" xfId="0" applyNumberFormat="1" applyFont="1" applyAlignment="1"/>
    <xf numFmtId="165" fontId="2" fillId="0" borderId="0" xfId="0" applyNumberFormat="1" applyFont="1" applyAlignment="1" applyProtection="1">
      <protection locked="0"/>
    </xf>
    <xf numFmtId="165" fontId="2" fillId="0" borderId="0" xfId="1" applyNumberFormat="1" applyFont="1" applyAlignment="1" applyProtection="1">
      <protection locked="0"/>
    </xf>
    <xf numFmtId="165" fontId="2" fillId="0" borderId="0" xfId="1" applyNumberFormat="1" applyFont="1" applyAlignment="1"/>
    <xf numFmtId="0" fontId="2" fillId="0" borderId="3" xfId="0" applyFont="1" applyFill="1" applyBorder="1" applyAlignment="1" applyProtection="1">
      <protection locked="0"/>
    </xf>
    <xf numFmtId="0" fontId="12" fillId="0" borderId="0" xfId="0" quotePrefix="1" applyFont="1" applyAlignment="1">
      <alignment horizontal="left" wrapText="1"/>
    </xf>
    <xf numFmtId="0" fontId="2" fillId="0" borderId="2" xfId="0" applyFont="1" applyBorder="1" applyAlignment="1">
      <alignment horizontal="left" vertical="top" wrapText="1" indent="1"/>
    </xf>
    <xf numFmtId="0" fontId="3" fillId="0" borderId="0" xfId="5" quotePrefix="1" applyFont="1" applyAlignment="1">
      <alignment horizontal="left"/>
    </xf>
    <xf numFmtId="0" fontId="2" fillId="0" borderId="0" xfId="0" applyFont="1" applyBorder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2" fillId="0" borderId="2" xfId="0" applyFont="1" applyBorder="1" applyAlignment="1">
      <alignment horizontal="left" vertical="top"/>
    </xf>
    <xf numFmtId="0" fontId="12" fillId="0" borderId="0" xfId="1" applyFont="1" applyAlignment="1"/>
    <xf numFmtId="0" fontId="12" fillId="0" borderId="0" xfId="1" applyFont="1"/>
    <xf numFmtId="0" fontId="12" fillId="0" borderId="0" xfId="1" applyFont="1" applyAlignment="1">
      <alignment horizontal="left"/>
    </xf>
    <xf numFmtId="0" fontId="12" fillId="0" borderId="0" xfId="0" applyFont="1" applyAlignment="1"/>
    <xf numFmtId="0" fontId="12" fillId="0" borderId="0" xfId="0" applyFont="1" applyAlignment="1">
      <alignment horizontal="left"/>
    </xf>
    <xf numFmtId="164" fontId="12" fillId="0" borderId="0" xfId="0" applyNumberFormat="1" applyFont="1" applyBorder="1" applyAlignment="1">
      <alignment horizontal="left"/>
    </xf>
    <xf numFmtId="0" fontId="3" fillId="0" borderId="0" xfId="5" applyFont="1" applyAlignment="1">
      <alignment horizontal="left"/>
    </xf>
    <xf numFmtId="0" fontId="2" fillId="0" borderId="0" xfId="0" applyNumberFormat="1" applyFont="1" applyAlignment="1" applyProtection="1">
      <alignment horizontal="left"/>
      <protection locked="0"/>
    </xf>
    <xf numFmtId="0" fontId="2" fillId="0" borderId="4" xfId="0" applyNumberFormat="1" applyFont="1" applyBorder="1" applyAlignment="1" applyProtection="1">
      <alignment horizontal="left"/>
      <protection locked="0"/>
    </xf>
    <xf numFmtId="0" fontId="2" fillId="0" borderId="2" xfId="0" applyNumberFormat="1" applyFont="1" applyBorder="1" applyAlignment="1">
      <alignment horizontal="left" vertical="top"/>
    </xf>
    <xf numFmtId="0" fontId="2" fillId="0" borderId="0" xfId="0" applyNumberFormat="1" applyFont="1" applyAlignment="1">
      <alignment horizontal="left"/>
    </xf>
    <xf numFmtId="0" fontId="3" fillId="0" borderId="0" xfId="0" quotePrefix="1" applyFont="1" applyAlignment="1" applyProtection="1">
      <alignment horizontal="left" vertical="top"/>
      <protection locked="0"/>
    </xf>
    <xf numFmtId="0" fontId="2" fillId="0" borderId="0" xfId="0" applyFont="1" applyAlignment="1" applyProtection="1">
      <alignment horizontal="left" wrapText="1"/>
      <protection locked="0"/>
    </xf>
    <xf numFmtId="0" fontId="2" fillId="0" borderId="3" xfId="0" quotePrefix="1" applyFont="1" applyBorder="1" applyAlignment="1">
      <alignment horizontal="left" vertical="top" wrapText="1" indent="1"/>
    </xf>
    <xf numFmtId="0" fontId="2" fillId="0" borderId="3" xfId="0" applyFont="1" applyBorder="1" applyAlignment="1">
      <alignment horizontal="left" vertical="top" wrapText="1" indent="1"/>
    </xf>
    <xf numFmtId="3" fontId="1" fillId="0" borderId="0" xfId="0" applyNumberFormat="1" applyFont="1" applyAlignment="1"/>
    <xf numFmtId="3" fontId="2" fillId="0" borderId="0" xfId="0" applyNumberFormat="1" applyFont="1" applyAlignment="1">
      <alignment horizontal="right" indent="4"/>
    </xf>
    <xf numFmtId="3" fontId="2" fillId="0" borderId="0" xfId="0" applyNumberFormat="1" applyFont="1" applyAlignment="1">
      <alignment horizontal="right" indent="6"/>
    </xf>
    <xf numFmtId="0" fontId="1" fillId="0" borderId="0" xfId="0" applyFont="1" applyAlignment="1">
      <alignment horizontal="left"/>
    </xf>
    <xf numFmtId="0" fontId="3" fillId="0" borderId="0" xfId="5" quotePrefix="1" applyFont="1" applyAlignment="1">
      <alignment horizontal="left" vertical="top"/>
    </xf>
    <xf numFmtId="0" fontId="3" fillId="0" borderId="0" xfId="5" applyFont="1" applyAlignment="1">
      <alignment horizontal="left" vertical="top"/>
    </xf>
    <xf numFmtId="0" fontId="2" fillId="0" borderId="4" xfId="0" applyFont="1" applyBorder="1" applyAlignment="1">
      <alignment horizontal="left" wrapText="1"/>
    </xf>
    <xf numFmtId="164" fontId="2" fillId="0" borderId="0" xfId="0" applyNumberFormat="1" applyFont="1" applyAlignment="1">
      <alignment horizontal="right" indent="4"/>
    </xf>
    <xf numFmtId="164" fontId="2" fillId="0" borderId="0" xfId="0" applyNumberFormat="1" applyFont="1" applyAlignment="1">
      <alignment horizontal="right" indent="5"/>
    </xf>
    <xf numFmtId="0" fontId="3" fillId="0" borderId="0" xfId="0" applyFont="1" applyAlignment="1" applyProtection="1">
      <alignment vertical="top"/>
      <protection locked="0"/>
    </xf>
    <xf numFmtId="0" fontId="11" fillId="0" borderId="0" xfId="0" applyFont="1" applyAlignment="1">
      <alignment horizontal="left"/>
    </xf>
    <xf numFmtId="3" fontId="2" fillId="0" borderId="0" xfId="0" applyNumberFormat="1" applyFont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2" fillId="0" borderId="0" xfId="0" applyFont="1" applyBorder="1" applyAlignment="1" applyProtection="1">
      <alignment horizontal="left"/>
      <protection locked="0"/>
    </xf>
    <xf numFmtId="0" fontId="2" fillId="0" borderId="3" xfId="0" applyFont="1" applyBorder="1" applyAlignment="1">
      <alignment horizontal="left" indent="1"/>
    </xf>
    <xf numFmtId="0" fontId="2" fillId="0" borderId="3" xfId="0" quotePrefix="1" applyFont="1" applyBorder="1" applyAlignment="1">
      <alignment vertical="top" wrapText="1"/>
    </xf>
    <xf numFmtId="0" fontId="2" fillId="0" borderId="3" xfId="0" applyFont="1" applyBorder="1" applyAlignment="1" applyProtection="1">
      <alignment horizontal="left" vertical="top" wrapText="1" indent="1"/>
      <protection locked="0"/>
    </xf>
    <xf numFmtId="0" fontId="3" fillId="0" borderId="0" xfId="5" applyFont="1">
      <alignment horizontal="left"/>
    </xf>
    <xf numFmtId="3" fontId="2" fillId="0" borderId="0" xfId="1" applyNumberFormat="1" applyFont="1" applyAlignment="1">
      <alignment horizontal="right" indent="2"/>
    </xf>
    <xf numFmtId="3" fontId="2" fillId="0" borderId="0" xfId="1" applyNumberFormat="1" applyFont="1" applyAlignment="1">
      <alignment horizontal="right" indent="1"/>
    </xf>
    <xf numFmtId="3" fontId="2" fillId="0" borderId="2" xfId="0" applyNumberFormat="1" applyFont="1" applyBorder="1" applyAlignment="1"/>
    <xf numFmtId="3" fontId="2" fillId="0" borderId="0" xfId="1" applyNumberFormat="1" applyFont="1" applyAlignment="1"/>
    <xf numFmtId="4" fontId="1" fillId="0" borderId="0" xfId="0" applyNumberFormat="1" applyFont="1" applyAlignment="1">
      <alignment horizontal="right" indent="4"/>
    </xf>
    <xf numFmtId="4" fontId="11" fillId="0" borderId="0" xfId="0" applyNumberFormat="1" applyFont="1" applyAlignment="1">
      <alignment horizontal="right" indent="4"/>
    </xf>
    <xf numFmtId="0" fontId="1" fillId="0" borderId="3" xfId="0" applyFont="1" applyBorder="1" applyAlignment="1">
      <alignment vertical="top" wrapText="1"/>
    </xf>
    <xf numFmtId="0" fontId="1" fillId="0" borderId="3" xfId="0" quotePrefix="1" applyFont="1" applyBorder="1" applyAlignment="1">
      <alignment horizontal="left" vertical="top" wrapText="1" indent="1"/>
    </xf>
    <xf numFmtId="4" fontId="1" fillId="0" borderId="0" xfId="0" applyNumberFormat="1" applyFont="1" applyAlignment="1">
      <alignment horizontal="right" indent="5"/>
    </xf>
    <xf numFmtId="4" fontId="11" fillId="0" borderId="0" xfId="0" applyNumberFormat="1" applyFont="1" applyAlignment="1">
      <alignment horizontal="right" indent="5"/>
    </xf>
    <xf numFmtId="0" fontId="2" fillId="0" borderId="3" xfId="0" applyFont="1" applyBorder="1" applyAlignment="1"/>
    <xf numFmtId="0" fontId="1" fillId="0" borderId="3" xfId="0" applyFont="1" applyBorder="1" applyAlignment="1" applyProtection="1">
      <protection locked="0"/>
    </xf>
    <xf numFmtId="165" fontId="2" fillId="0" borderId="0" xfId="0" applyNumberFormat="1" applyFont="1" applyBorder="1" applyAlignment="1" applyProtection="1">
      <alignment wrapText="1"/>
      <protection locked="0"/>
    </xf>
    <xf numFmtId="165" fontId="2" fillId="0" borderId="0" xfId="0" applyNumberFormat="1" applyFont="1" applyAlignment="1">
      <alignment horizontal="right"/>
    </xf>
    <xf numFmtId="0" fontId="1" fillId="0" borderId="2" xfId="0" applyFont="1" applyBorder="1" applyProtection="1">
      <protection locked="0"/>
    </xf>
    <xf numFmtId="0" fontId="1" fillId="0" borderId="3" xfId="0" applyFont="1" applyBorder="1" applyAlignment="1">
      <alignment horizontal="left" vertical="top"/>
    </xf>
    <xf numFmtId="0" fontId="1" fillId="0" borderId="3" xfId="0" applyFont="1" applyBorder="1" applyAlignment="1">
      <alignment horizontal="centerContinuous" vertical="top"/>
    </xf>
    <xf numFmtId="168" fontId="14" fillId="0" borderId="0" xfId="0" applyNumberFormat="1" applyFont="1" applyAlignment="1">
      <alignment horizontal="right" wrapText="1"/>
    </xf>
    <xf numFmtId="168" fontId="1" fillId="0" borderId="0" xfId="0" applyNumberFormat="1" applyFont="1" applyAlignment="1">
      <alignment horizontal="right" wrapText="1"/>
    </xf>
    <xf numFmtId="0" fontId="1" fillId="0" borderId="0" xfId="0" applyFont="1" applyAlignment="1">
      <alignment horizontal="right"/>
    </xf>
    <xf numFmtId="168" fontId="14" fillId="0" borderId="2" xfId="0" applyNumberFormat="1" applyFont="1" applyBorder="1" applyAlignment="1">
      <alignment horizontal="right" wrapText="1"/>
    </xf>
    <xf numFmtId="168" fontId="14" fillId="0" borderId="4" xfId="0" applyNumberFormat="1" applyFont="1" applyBorder="1" applyAlignment="1">
      <alignment horizontal="right" wrapText="1"/>
    </xf>
    <xf numFmtId="3" fontId="14" fillId="0" borderId="0" xfId="0" applyNumberFormat="1" applyFont="1"/>
    <xf numFmtId="0" fontId="1" fillId="0" borderId="0" xfId="1" applyFont="1"/>
    <xf numFmtId="0" fontId="1" fillId="0" borderId="0" xfId="0" applyFont="1"/>
    <xf numFmtId="0" fontId="1" fillId="0" borderId="3" xfId="0" quotePrefix="1" applyFont="1" applyBorder="1" applyAlignment="1">
      <alignment vertical="top" wrapText="1"/>
    </xf>
    <xf numFmtId="165" fontId="2" fillId="0" borderId="0" xfId="0" applyNumberFormat="1" applyFont="1" applyBorder="1" applyAlignment="1" applyProtection="1">
      <alignment horizontal="right" wrapText="1"/>
      <protection locked="0"/>
    </xf>
    <xf numFmtId="0" fontId="3" fillId="0" borderId="0" xfId="5" applyFont="1">
      <alignment horizontal="left"/>
    </xf>
    <xf numFmtId="0" fontId="3" fillId="0" borderId="0" xfId="5" applyFont="1" applyAlignment="1">
      <alignment horizontal="left"/>
    </xf>
    <xf numFmtId="0" fontId="1" fillId="0" borderId="0" xfId="0" applyFont="1" applyFill="1"/>
    <xf numFmtId="166" fontId="1" fillId="0" borderId="0" xfId="0" applyNumberFormat="1" applyFont="1"/>
    <xf numFmtId="166" fontId="1" fillId="0" borderId="0" xfId="0" applyNumberFormat="1" applyFont="1" applyFill="1"/>
    <xf numFmtId="0" fontId="1" fillId="0" borderId="0" xfId="0" applyFont="1" applyAlignment="1" applyProtection="1">
      <alignment horizontal="left"/>
      <protection locked="0"/>
    </xf>
    <xf numFmtId="0" fontId="1" fillId="0" borderId="0" xfId="0" applyFont="1" applyProtection="1">
      <protection locked="0"/>
    </xf>
    <xf numFmtId="0" fontId="6" fillId="0" borderId="4" xfId="0" applyFont="1" applyBorder="1" applyAlignment="1" applyProtection="1">
      <alignment horizontal="left"/>
      <protection locked="0"/>
    </xf>
    <xf numFmtId="0" fontId="6" fillId="0" borderId="3" xfId="0" applyFont="1" applyBorder="1" applyAlignment="1" applyProtection="1">
      <alignment horizontal="right"/>
      <protection locked="0"/>
    </xf>
    <xf numFmtId="0" fontId="6" fillId="0" borderId="3" xfId="0" applyFont="1" applyBorder="1" applyAlignment="1"/>
    <xf numFmtId="0" fontId="6" fillId="0" borderId="0" xfId="0" applyNumberFormat="1" applyFont="1" applyAlignment="1">
      <alignment horizontal="left"/>
    </xf>
    <xf numFmtId="0" fontId="6" fillId="0" borderId="0" xfId="1" applyNumberFormat="1" applyFont="1" applyAlignment="1">
      <alignment horizontal="left"/>
    </xf>
    <xf numFmtId="3" fontId="6" fillId="0" borderId="0" xfId="0" applyNumberFormat="1" applyFont="1"/>
    <xf numFmtId="0" fontId="1" fillId="0" borderId="0" xfId="1" applyFont="1" applyAlignment="1">
      <alignment horizontal="left"/>
    </xf>
    <xf numFmtId="3" fontId="1" fillId="0" borderId="0" xfId="1" applyNumberFormat="1" applyFont="1"/>
    <xf numFmtId="3" fontId="15" fillId="0" borderId="0" xfId="0" applyNumberFormat="1" applyFont="1" applyProtection="1">
      <protection locked="0"/>
    </xf>
    <xf numFmtId="0" fontId="2" fillId="0" borderId="2" xfId="0" applyFont="1" applyBorder="1" applyAlignment="1" applyProtection="1">
      <alignment horizontal="left" vertical="top" wrapText="1"/>
      <protection locked="0"/>
    </xf>
    <xf numFmtId="0" fontId="3" fillId="0" borderId="0" xfId="5" applyFont="1">
      <alignment horizontal="left"/>
    </xf>
    <xf numFmtId="0" fontId="12" fillId="0" borderId="0" xfId="0" applyFont="1" applyAlignment="1" applyProtection="1">
      <alignment horizontal="left"/>
      <protection locked="0"/>
    </xf>
    <xf numFmtId="0" fontId="2" fillId="0" borderId="0" xfId="0" applyFont="1" applyBorder="1" applyAlignment="1"/>
    <xf numFmtId="0" fontId="2" fillId="0" borderId="0" xfId="0" applyFont="1" applyBorder="1" applyAlignment="1">
      <alignment horizontal="left" vertical="top" wrapText="1" indent="1"/>
    </xf>
    <xf numFmtId="0" fontId="1" fillId="0" borderId="2" xfId="0" quotePrefix="1" applyFont="1" applyBorder="1" applyAlignment="1" applyProtection="1">
      <alignment vertical="top" wrapText="1"/>
      <protection locked="0"/>
    </xf>
    <xf numFmtId="0" fontId="1" fillId="0" borderId="2" xfId="0" applyFont="1" applyBorder="1" applyAlignment="1" applyProtection="1">
      <alignment horizontal="left" vertical="top" wrapText="1" indent="1"/>
      <protection locked="0"/>
    </xf>
    <xf numFmtId="0" fontId="1" fillId="0" borderId="3" xfId="0" quotePrefix="1" applyFont="1" applyBorder="1" applyAlignment="1">
      <alignment horizontal="left"/>
    </xf>
    <xf numFmtId="165" fontId="1" fillId="0" borderId="0" xfId="0" applyNumberFormat="1" applyFont="1" applyAlignment="1"/>
    <xf numFmtId="165" fontId="2" fillId="0" borderId="0" xfId="0" applyNumberFormat="1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2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0" fontId="18" fillId="0" borderId="0" xfId="0" applyFont="1"/>
    <xf numFmtId="0" fontId="6" fillId="0" borderId="0" xfId="3" applyFont="1"/>
    <xf numFmtId="0" fontId="19" fillId="0" borderId="0" xfId="0" applyFont="1" applyAlignment="1">
      <alignment vertical="top"/>
    </xf>
    <xf numFmtId="0" fontId="12" fillId="0" borderId="0" xfId="0" quotePrefix="1" applyFont="1" applyAlignment="1">
      <alignment horizontal="left" wrapText="1"/>
    </xf>
    <xf numFmtId="0" fontId="1" fillId="0" borderId="3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12" fillId="0" borderId="0" xfId="0" applyFont="1" applyAlignment="1">
      <alignment horizontal="left" vertical="center"/>
    </xf>
    <xf numFmtId="166" fontId="0" fillId="0" borderId="0" xfId="0" applyNumberFormat="1"/>
    <xf numFmtId="3" fontId="0" fillId="0" borderId="0" xfId="0" applyNumberFormat="1"/>
    <xf numFmtId="3" fontId="0" fillId="0" borderId="2" xfId="0" applyNumberFormat="1" applyBorder="1"/>
    <xf numFmtId="0" fontId="19" fillId="0" borderId="0" xfId="2" applyFont="1" applyBorder="1" applyAlignment="1" applyProtection="1">
      <alignment vertical="top"/>
    </xf>
    <xf numFmtId="3" fontId="2" fillId="0" borderId="0" xfId="0" applyNumberFormat="1" applyFont="1" applyAlignment="1">
      <alignment horizontal="right"/>
    </xf>
    <xf numFmtId="3" fontId="2" fillId="0" borderId="0" xfId="1" applyNumberFormat="1" applyFont="1" applyAlignment="1">
      <alignment horizontal="right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quotePrefix="1" applyFont="1" applyAlignment="1">
      <alignment horizontal="left"/>
    </xf>
    <xf numFmtId="0" fontId="2" fillId="0" borderId="4" xfId="0" applyFont="1" applyBorder="1" applyAlignment="1">
      <alignment horizontal="left"/>
    </xf>
    <xf numFmtId="0" fontId="16" fillId="0" borderId="0" xfId="1" quotePrefix="1" applyFont="1" applyAlignment="1"/>
    <xf numFmtId="0" fontId="16" fillId="0" borderId="0" xfId="1" quotePrefix="1" applyFont="1" applyAlignment="1">
      <alignment vertical="top" wrapText="1"/>
    </xf>
    <xf numFmtId="4" fontId="2" fillId="0" borderId="0" xfId="0" applyNumberFormat="1" applyFont="1" applyAlignment="1">
      <alignment horizontal="right" indent="4"/>
    </xf>
    <xf numFmtId="4" fontId="2" fillId="0" borderId="0" xfId="0" applyNumberFormat="1" applyFont="1" applyAlignment="1"/>
    <xf numFmtId="3" fontId="1" fillId="0" borderId="0" xfId="1" applyNumberFormat="1" applyFont="1" applyAlignment="1">
      <alignment horizontal="right"/>
    </xf>
    <xf numFmtId="3" fontId="1" fillId="0" borderId="0" xfId="1" applyNumberFormat="1" applyFont="1" applyAlignment="1"/>
    <xf numFmtId="4" fontId="1" fillId="0" borderId="4" xfId="0" applyNumberFormat="1" applyFont="1" applyBorder="1" applyAlignment="1">
      <alignment horizontal="right" indent="5"/>
    </xf>
    <xf numFmtId="166" fontId="5" fillId="0" borderId="0" xfId="0" applyNumberFormat="1" applyFont="1" applyFill="1"/>
    <xf numFmtId="3" fontId="2" fillId="0" borderId="0" xfId="0" applyNumberFormat="1" applyFont="1" applyAlignment="1">
      <alignment horizontal="left" indent="3"/>
    </xf>
    <xf numFmtId="3" fontId="2" fillId="0" borderId="0" xfId="1" applyNumberFormat="1" applyFont="1" applyAlignment="1">
      <alignment horizontal="left" indent="3"/>
    </xf>
    <xf numFmtId="0" fontId="2" fillId="0" borderId="3" xfId="0" applyFont="1" applyBorder="1" applyAlignment="1">
      <alignment horizontal="left" vertical="top" wrapText="1"/>
    </xf>
    <xf numFmtId="0" fontId="2" fillId="0" borderId="3" xfId="0" applyFont="1" applyBorder="1" applyAlignment="1" applyProtection="1">
      <alignment vertical="top" wrapText="1"/>
      <protection locked="0"/>
    </xf>
    <xf numFmtId="0" fontId="2" fillId="0" borderId="0" xfId="0" applyFont="1" applyAlignment="1">
      <alignment vertical="top" wrapText="1"/>
    </xf>
    <xf numFmtId="0" fontId="0" fillId="0" borderId="3" xfId="0" quotePrefix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6" fillId="0" borderId="2" xfId="0" applyFont="1" applyBorder="1" applyAlignment="1" applyProtection="1">
      <alignment horizontal="left" vertical="top" wrapText="1"/>
      <protection locked="0"/>
    </xf>
    <xf numFmtId="0" fontId="6" fillId="0" borderId="3" xfId="0" applyFont="1" applyBorder="1" applyAlignment="1" applyProtection="1">
      <alignment horizontal="left" vertical="top" wrapText="1"/>
      <protection locked="0"/>
    </xf>
    <xf numFmtId="0" fontId="0" fillId="0" borderId="0" xfId="0" applyAlignment="1">
      <alignment horizontal="left" vertical="top" wrapText="1"/>
    </xf>
    <xf numFmtId="0" fontId="2" fillId="0" borderId="0" xfId="0" applyFont="1" applyBorder="1" applyAlignment="1" applyProtection="1">
      <alignment horizontal="left" vertical="top" wrapText="1"/>
      <protection locked="0"/>
    </xf>
    <xf numFmtId="0" fontId="0" fillId="0" borderId="3" xfId="0" applyBorder="1" applyAlignment="1">
      <alignment horizontal="left" vertical="top" wrapText="1"/>
    </xf>
    <xf numFmtId="0" fontId="2" fillId="0" borderId="3" xfId="0" applyFont="1" applyBorder="1" applyAlignment="1" applyProtection="1">
      <alignment horizontal="left" vertical="top" wrapText="1"/>
      <protection locked="0"/>
    </xf>
    <xf numFmtId="0" fontId="16" fillId="0" borderId="0" xfId="1" quotePrefix="1" applyFont="1" applyAlignment="1">
      <alignment vertical="top" wrapText="1"/>
    </xf>
    <xf numFmtId="0" fontId="4" fillId="0" borderId="0" xfId="0" applyFont="1" applyAlignment="1">
      <alignment vertical="top" wrapText="1"/>
    </xf>
    <xf numFmtId="0" fontId="12" fillId="0" borderId="0" xfId="0" quotePrefix="1" applyFont="1" applyAlignment="1">
      <alignment horizontal="left" wrapText="1"/>
    </xf>
    <xf numFmtId="0" fontId="2" fillId="0" borderId="3" xfId="0" quotePrefix="1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16" fillId="0" borderId="0" xfId="1" quotePrefix="1" applyFont="1" applyAlignment="1">
      <alignment vertical="top" wrapText="1"/>
    </xf>
    <xf numFmtId="0" fontId="3" fillId="0" borderId="0" xfId="5" applyFont="1" applyAlignment="1">
      <alignment horizontal="left" vertical="top" wrapText="1"/>
    </xf>
    <xf numFmtId="0" fontId="12" fillId="0" borderId="0" xfId="1" quotePrefix="1" applyFont="1" applyAlignment="1">
      <alignment horizontal="left" wrapText="1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 applyProtection="1">
      <alignment horizontal="left" vertical="top" wrapText="1"/>
      <protection locked="0"/>
    </xf>
    <xf numFmtId="0" fontId="2" fillId="0" borderId="2" xfId="0" applyFont="1" applyBorder="1" applyAlignment="1" applyProtection="1">
      <alignment horizontal="left" vertical="top" wrapText="1"/>
      <protection locked="0"/>
    </xf>
    <xf numFmtId="0" fontId="3" fillId="0" borderId="0" xfId="0" applyFont="1" applyAlignment="1" applyProtection="1">
      <alignment horizontal="left" vertical="top" wrapText="1"/>
      <protection locked="0"/>
    </xf>
    <xf numFmtId="3" fontId="1" fillId="0" borderId="0" xfId="0" applyNumberFormat="1" applyFont="1" applyBorder="1" applyAlignment="1">
      <alignment horizontal="right"/>
    </xf>
    <xf numFmtId="3" fontId="1" fillId="0" borderId="2" xfId="0" applyNumberFormat="1" applyFont="1" applyBorder="1" applyAlignment="1"/>
    <xf numFmtId="0" fontId="2" fillId="0" borderId="4" xfId="0" quotePrefix="1" applyFont="1" applyBorder="1" applyAlignment="1">
      <alignment horizontal="left" wrapText="1"/>
    </xf>
    <xf numFmtId="0" fontId="2" fillId="0" borderId="2" xfId="0" quotePrefix="1" applyFont="1" applyBorder="1" applyAlignment="1">
      <alignment horizontal="left" wrapText="1"/>
    </xf>
    <xf numFmtId="0" fontId="0" fillId="0" borderId="3" xfId="0" applyBorder="1" applyAlignment="1">
      <alignment horizontal="center"/>
    </xf>
    <xf numFmtId="3" fontId="1" fillId="0" borderId="4" xfId="0" applyNumberFormat="1" applyFont="1" applyBorder="1" applyAlignment="1">
      <alignment horizontal="right"/>
    </xf>
    <xf numFmtId="0" fontId="3" fillId="0" borderId="0" xfId="5" applyFont="1">
      <alignment horizontal="left"/>
    </xf>
    <xf numFmtId="0" fontId="3" fillId="0" borderId="0" xfId="5" applyFont="1" applyAlignment="1">
      <alignment horizontal="left"/>
    </xf>
    <xf numFmtId="0" fontId="2" fillId="0" borderId="3" xfId="0" quotePrefix="1" applyFont="1" applyBorder="1" applyAlignment="1" applyProtection="1">
      <alignment horizontal="right"/>
      <protection locked="0"/>
    </xf>
    <xf numFmtId="0" fontId="2" fillId="0" borderId="3" xfId="0" applyFont="1" applyBorder="1" applyAlignment="1" applyProtection="1">
      <alignment horizontal="right"/>
      <protection locked="0"/>
    </xf>
    <xf numFmtId="0" fontId="3" fillId="0" borderId="0" xfId="5" quotePrefix="1" applyFont="1" applyAlignment="1">
      <alignment horizontal="left" vertical="top" wrapText="1"/>
    </xf>
    <xf numFmtId="0" fontId="1" fillId="0" borderId="4" xfId="0" applyFont="1" applyBorder="1" applyAlignment="1">
      <alignment horizontal="left" vertical="top"/>
    </xf>
    <xf numFmtId="0" fontId="1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center" vertical="top"/>
    </xf>
    <xf numFmtId="0" fontId="2" fillId="0" borderId="4" xfId="0" quotePrefix="1" applyFont="1" applyBorder="1" applyAlignment="1">
      <alignment horizontal="left" vertical="top" wrapText="1"/>
    </xf>
    <xf numFmtId="0" fontId="2" fillId="0" borderId="2" xfId="0" quotePrefix="1" applyFont="1" applyBorder="1" applyAlignment="1">
      <alignment horizontal="left" vertical="top" wrapText="1"/>
    </xf>
    <xf numFmtId="0" fontId="2" fillId="0" borderId="3" xfId="0" quotePrefix="1" applyFont="1" applyBorder="1" applyAlignment="1" applyProtection="1">
      <alignment vertical="top" wrapText="1"/>
      <protection locked="0"/>
    </xf>
    <xf numFmtId="3" fontId="2" fillId="0" borderId="0" xfId="0" applyNumberFormat="1" applyFont="1" applyAlignment="1">
      <alignment horizontal="right" indent="8"/>
    </xf>
  </cellXfs>
  <cellStyles count="11">
    <cellStyle name="Alaviite" xfId="1" xr:uid="{00000000-0005-0000-0000-000000000000}"/>
    <cellStyle name="Desimaali" xfId="6" xr:uid="{00000000-0005-0000-0000-000001000000}"/>
    <cellStyle name="Desimaalierotin" xfId="7" xr:uid="{00000000-0005-0000-0000-000002000000}"/>
    <cellStyle name="Euro" xfId="8" xr:uid="{00000000-0005-0000-0000-000003000000}"/>
    <cellStyle name="Hyperlinkki" xfId="2" builtinId="8"/>
    <cellStyle name="Hyperlinkki 2" xfId="9" xr:uid="{00000000-0005-0000-0000-000005000000}"/>
    <cellStyle name="Lisätiedot" xfId="3" xr:uid="{00000000-0005-0000-0000-000006000000}"/>
    <cellStyle name="Normaali" xfId="0" builtinId="0"/>
    <cellStyle name="Normaali 2" xfId="10" xr:uid="{00000000-0005-0000-0000-000008000000}"/>
    <cellStyle name="Otsikko" xfId="4" builtinId="15" customBuiltin="1"/>
    <cellStyle name="Otsikko_taulu" xfId="5" xr:uid="{00000000-0005-0000-0000-00000A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AA4E0F"/>
      <rgbColor rgb="00D4E0F1"/>
      <rgbColor rgb="000000FF"/>
      <rgbColor rgb="00D3E8E0"/>
      <rgbColor rgb="00EFD8C4"/>
      <rgbColor rgb="00FEEBD3"/>
      <rgbColor rgb="00800000"/>
      <rgbColor rgb="00CEE5EB"/>
      <rgbColor rgb="00000080"/>
      <rgbColor rgb="007ABDCF"/>
      <rgbColor rgb="0083B81A"/>
      <rgbColor rgb="00008000"/>
      <rgbColor rgb="00E5E1C5"/>
      <rgbColor rgb="00808080"/>
      <rgbColor rgb="00AA4E0F"/>
      <rgbColor rgb="00DC002E"/>
      <rgbColor rgb="00008B6C"/>
      <rgbColor rgb="000071B9"/>
      <rgbColor rgb="00F39800"/>
      <rgbColor rgb="00750D68"/>
      <rgbColor rgb="0083B81A"/>
      <rgbColor rgb="006B6500"/>
      <rgbColor rgb="00D6A074"/>
      <rgbColor rgb="00EE9887"/>
      <rgbColor rgb="0087C3B2"/>
      <rgbColor rgb="008AB2DB"/>
      <rgbColor rgb="00FBCD8C"/>
      <rgbColor rgb="00B084AC"/>
      <rgbColor rgb="00C7DC98"/>
      <rgbColor rgb="00B9B274"/>
      <rgbColor rgb="00DDCDDE"/>
      <rgbColor rgb="00969696"/>
      <rgbColor rgb="00777777"/>
      <rgbColor rgb="004D4D4D"/>
      <rgbColor rgb="00C0C0C0"/>
      <rgbColor rgb="00111111"/>
      <rgbColor rgb="00EAEAEA"/>
      <rgbColor rgb="00292929"/>
      <rgbColor rgb="00750D68"/>
      <rgbColor rgb="00F39800"/>
      <rgbColor rgb="00008B6C"/>
      <rgbColor rgb="00F9D8CE"/>
      <rgbColor rgb="00DC002E"/>
      <rgbColor rgb="000082A4"/>
      <rgbColor rgb="00666699"/>
      <rgbColor rgb="006B6500"/>
      <rgbColor rgb="00003366"/>
      <rgbColor rgb="000071B9"/>
      <rgbColor rgb="00003300"/>
      <rgbColor rgb="00333300"/>
      <rgbColor rgb="00993300"/>
      <rgbColor rgb="00EAF2D9"/>
      <rgbColor rgb="00333399"/>
      <rgbColor rgb="00333333"/>
    </indexedColors>
    <mruColors>
      <color rgb="FF008B6C"/>
      <color rgb="FFA6A6A6"/>
      <color rgb="FFAA4E0F"/>
      <color rgb="FF6B6500"/>
      <color rgb="FFB084AC"/>
      <color rgb="FF008000"/>
      <color rgb="FFE5E1C5"/>
      <color rgb="FFF39800"/>
      <color rgb="FF003366"/>
      <color rgb="FFAE5FD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5.xml"/><Relationship Id="rId13" Type="http://schemas.openxmlformats.org/officeDocument/2006/relationships/chartsheet" Target="chartsheets/sheet6.xml"/><Relationship Id="rId18" Type="http://schemas.openxmlformats.org/officeDocument/2006/relationships/worksheet" Target="worksheets/sheet10.xml"/><Relationship Id="rId26" Type="http://schemas.openxmlformats.org/officeDocument/2006/relationships/worksheet" Target="worksheets/sheet14.xml"/><Relationship Id="rId3" Type="http://schemas.openxmlformats.org/officeDocument/2006/relationships/chartsheet" Target="chartsheets/sheet1.xml"/><Relationship Id="rId21" Type="http://schemas.openxmlformats.org/officeDocument/2006/relationships/chartsheet" Target="chartsheets/sheet10.xml"/><Relationship Id="rId7" Type="http://schemas.openxmlformats.org/officeDocument/2006/relationships/chartsheet" Target="chartsheets/sheet3.xml"/><Relationship Id="rId12" Type="http://schemas.openxmlformats.org/officeDocument/2006/relationships/worksheet" Target="worksheets/sheet7.xml"/><Relationship Id="rId17" Type="http://schemas.openxmlformats.org/officeDocument/2006/relationships/chartsheet" Target="chartsheets/sheet8.xml"/><Relationship Id="rId25" Type="http://schemas.openxmlformats.org/officeDocument/2006/relationships/chartsheet" Target="chartsheets/sheet1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9.xml"/><Relationship Id="rId20" Type="http://schemas.openxmlformats.org/officeDocument/2006/relationships/worksheet" Target="worksheets/sheet11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11" Type="http://schemas.openxmlformats.org/officeDocument/2006/relationships/chartsheet" Target="chartsheets/sheet5.xml"/><Relationship Id="rId24" Type="http://schemas.openxmlformats.org/officeDocument/2006/relationships/worksheet" Target="worksheets/sheet13.xml"/><Relationship Id="rId5" Type="http://schemas.openxmlformats.org/officeDocument/2006/relationships/chartsheet" Target="chartsheets/sheet2.xml"/><Relationship Id="rId15" Type="http://schemas.openxmlformats.org/officeDocument/2006/relationships/chartsheet" Target="chartsheets/sheet7.xml"/><Relationship Id="rId23" Type="http://schemas.openxmlformats.org/officeDocument/2006/relationships/chartsheet" Target="chartsheets/sheet11.xml"/><Relationship Id="rId28" Type="http://schemas.openxmlformats.org/officeDocument/2006/relationships/styles" Target="styles.xml"/><Relationship Id="rId10" Type="http://schemas.openxmlformats.org/officeDocument/2006/relationships/worksheet" Target="worksheets/sheet6.xml"/><Relationship Id="rId19" Type="http://schemas.openxmlformats.org/officeDocument/2006/relationships/chartsheet" Target="chartsheets/sheet9.xml"/><Relationship Id="rId4" Type="http://schemas.openxmlformats.org/officeDocument/2006/relationships/worksheet" Target="worksheets/sheet3.xml"/><Relationship Id="rId9" Type="http://schemas.openxmlformats.org/officeDocument/2006/relationships/chartsheet" Target="chartsheets/sheet4.xml"/><Relationship Id="rId14" Type="http://schemas.openxmlformats.org/officeDocument/2006/relationships/worksheet" Target="worksheets/sheet8.xml"/><Relationship Id="rId22" Type="http://schemas.openxmlformats.org/officeDocument/2006/relationships/worksheet" Target="worksheets/sheet1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6.xml"/><Relationship Id="rId1" Type="http://schemas.openxmlformats.org/officeDocument/2006/relationships/themeOverride" Target="../theme/themeOverride2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2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4211588154962254"/>
          <c:y val="0.2162202490646116"/>
          <c:w val="0.68815800829538476"/>
          <c:h val="0.6756882410975223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'Data 1 old'!$B$4</c:f>
              <c:strCache>
                <c:ptCount val="1"/>
                <c:pt idx="0">
                  <c:v>Kela</c:v>
                </c:pt>
              </c:strCache>
            </c:strRef>
          </c:tx>
          <c:spPr>
            <a:solidFill>
              <a:srgbClr val="AA4E0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1 old'!$A$5:$A$44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'Data 1 old'!$B$5:$B$44</c:f>
              <c:numCache>
                <c:formatCode>#\ ##0.0</c:formatCode>
                <c:ptCount val="40"/>
                <c:pt idx="0">
                  <c:v>5873.4018154510004</c:v>
                </c:pt>
                <c:pt idx="1">
                  <c:v>6391.7149085603496</c:v>
                </c:pt>
                <c:pt idx="2">
                  <c:v>6470.0984460031632</c:v>
                </c:pt>
                <c:pt idx="3">
                  <c:v>6023.8228994328765</c:v>
                </c:pt>
                <c:pt idx="4">
                  <c:v>5429.0041332046576</c:v>
                </c:pt>
                <c:pt idx="5">
                  <c:v>5540.6445699192209</c:v>
                </c:pt>
                <c:pt idx="6">
                  <c:v>5653.9735304159758</c:v>
                </c:pt>
                <c:pt idx="7">
                  <c:v>5841.4363588677725</c:v>
                </c:pt>
                <c:pt idx="8">
                  <c:v>6546.267515018968</c:v>
                </c:pt>
                <c:pt idx="9">
                  <c:v>6693.3625922803858</c:v>
                </c:pt>
                <c:pt idx="10">
                  <c:v>6591.1862229708422</c:v>
                </c:pt>
                <c:pt idx="11">
                  <c:v>6355.2254177496998</c:v>
                </c:pt>
                <c:pt idx="12">
                  <c:v>6118.257761531795</c:v>
                </c:pt>
                <c:pt idx="13">
                  <c:v>5889.4064568451786</c:v>
                </c:pt>
                <c:pt idx="14">
                  <c:v>5814.4236375839109</c:v>
                </c:pt>
                <c:pt idx="15">
                  <c:v>5973.2891890971259</c:v>
                </c:pt>
                <c:pt idx="16">
                  <c:v>6152.917507789999</c:v>
                </c:pt>
                <c:pt idx="17">
                  <c:v>6103.5548096094681</c:v>
                </c:pt>
                <c:pt idx="18">
                  <c:v>5809.1112331004997</c:v>
                </c:pt>
                <c:pt idx="19">
                  <c:v>5406.4347625217824</c:v>
                </c:pt>
                <c:pt idx="20">
                  <c:v>5232.4896057104306</c:v>
                </c:pt>
                <c:pt idx="21">
                  <c:v>4993.1218526816992</c:v>
                </c:pt>
                <c:pt idx="22">
                  <c:v>4774.7765373849388</c:v>
                </c:pt>
                <c:pt idx="23">
                  <c:v>4538.7437554409025</c:v>
                </c:pt>
                <c:pt idx="24">
                  <c:v>4339.3010124112734</c:v>
                </c:pt>
                <c:pt idx="25">
                  <c:v>4183.6756814965056</c:v>
                </c:pt>
                <c:pt idx="26">
                  <c:v>4183.2401785714283</c:v>
                </c:pt>
                <c:pt idx="27">
                  <c:v>4203.643090295991</c:v>
                </c:pt>
                <c:pt idx="28">
                  <c:v>4116.5811666666668</c:v>
                </c:pt>
                <c:pt idx="29">
                  <c:v>3942.3824825320985</c:v>
                </c:pt>
                <c:pt idx="30">
                  <c:v>3875.1856645127486</c:v>
                </c:pt>
                <c:pt idx="31">
                  <c:v>3840.5941289767843</c:v>
                </c:pt>
                <c:pt idx="32">
                  <c:v>3848.1391657006475</c:v>
                </c:pt>
                <c:pt idx="33">
                  <c:v>3429.6205176110261</c:v>
                </c:pt>
                <c:pt idx="34">
                  <c:v>3472.6706408215714</c:v>
                </c:pt>
                <c:pt idx="35">
                  <c:v>3324.0562997347483</c:v>
                </c:pt>
                <c:pt idx="36">
                  <c:v>3314.4501347708892</c:v>
                </c:pt>
                <c:pt idx="37">
                  <c:v>3241.9883178780501</c:v>
                </c:pt>
                <c:pt idx="38">
                  <c:v>3266.3787994895101</c:v>
                </c:pt>
                <c:pt idx="39">
                  <c:v>3159.1619063732855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762-4BC3-BF52-5D199FDA9625}"/>
            </c:ext>
          </c:extLst>
        </c:ser>
        <c:ser>
          <c:idx val="1"/>
          <c:order val="1"/>
          <c:tx>
            <c:strRef>
              <c:f>'Data 1 old'!$C$4</c:f>
              <c:strCache>
                <c:ptCount val="1"/>
                <c:pt idx="0">
                  <c:v>Private sector employment pensions </c:v>
                </c:pt>
              </c:strCache>
            </c:strRef>
          </c:tx>
          <c:spPr>
            <a:solidFill>
              <a:srgbClr val="F398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1 old'!$A$5:$A$44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'Data 1 old'!$C$5:$C$44</c:f>
              <c:numCache>
                <c:formatCode>#\ ##0.0</c:formatCode>
                <c:ptCount val="40"/>
                <c:pt idx="0">
                  <c:v>2320.5743206280008</c:v>
                </c:pt>
                <c:pt idx="1">
                  <c:v>3104.916414274096</c:v>
                </c:pt>
                <c:pt idx="2">
                  <c:v>3791.9639009764351</c:v>
                </c:pt>
                <c:pt idx="3">
                  <c:v>3805.9988675047648</c:v>
                </c:pt>
                <c:pt idx="4">
                  <c:v>3857.3745151753051</c:v>
                </c:pt>
                <c:pt idx="5">
                  <c:v>3997.6760560201715</c:v>
                </c:pt>
                <c:pt idx="6">
                  <c:v>4209.377980901605</c:v>
                </c:pt>
                <c:pt idx="7">
                  <c:v>4616.5009020518391</c:v>
                </c:pt>
                <c:pt idx="8">
                  <c:v>5043.0605890184552</c:v>
                </c:pt>
                <c:pt idx="9">
                  <c:v>5284.3511694628587</c:v>
                </c:pt>
                <c:pt idx="10">
                  <c:v>5450.3182056033102</c:v>
                </c:pt>
                <c:pt idx="11">
                  <c:v>5816.5278016583061</c:v>
                </c:pt>
                <c:pt idx="12">
                  <c:v>6150.116882000847</c:v>
                </c:pt>
                <c:pt idx="13">
                  <c:v>6447.8800515355888</c:v>
                </c:pt>
                <c:pt idx="14">
                  <c:v>6897.2907137301254</c:v>
                </c:pt>
                <c:pt idx="15">
                  <c:v>7468.4104865437339</c:v>
                </c:pt>
                <c:pt idx="16">
                  <c:v>8243.2860073735883</c:v>
                </c:pt>
                <c:pt idx="17">
                  <c:v>8680.8091019609437</c:v>
                </c:pt>
                <c:pt idx="18">
                  <c:v>8587.2656601536873</c:v>
                </c:pt>
                <c:pt idx="19">
                  <c:v>8469.2741488637203</c:v>
                </c:pt>
                <c:pt idx="20">
                  <c:v>8571.6582291835512</c:v>
                </c:pt>
                <c:pt idx="21">
                  <c:v>8777.8820927222205</c:v>
                </c:pt>
                <c:pt idx="22">
                  <c:v>8961.6441903085943</c:v>
                </c:pt>
                <c:pt idx="23">
                  <c:v>9280.3346561352082</c:v>
                </c:pt>
                <c:pt idx="24">
                  <c:v>9667.3754362252621</c:v>
                </c:pt>
                <c:pt idx="25">
                  <c:v>10109.94833861145</c:v>
                </c:pt>
                <c:pt idx="26">
                  <c:v>10756.469491071428</c:v>
                </c:pt>
                <c:pt idx="27">
                  <c:v>11376.917028849755</c:v>
                </c:pt>
                <c:pt idx="28">
                  <c:v>11874.295416666666</c:v>
                </c:pt>
                <c:pt idx="29">
                  <c:v>11996.064117169302</c:v>
                </c:pt>
                <c:pt idx="30">
                  <c:v>12233.188441320293</c:v>
                </c:pt>
                <c:pt idx="31">
                  <c:v>12709.852292012038</c:v>
                </c:pt>
                <c:pt idx="32">
                  <c:v>13391.620422775313</c:v>
                </c:pt>
                <c:pt idx="33">
                  <c:v>14247.384226646247</c:v>
                </c:pt>
                <c:pt idx="34">
                  <c:v>15597.375122307822</c:v>
                </c:pt>
                <c:pt idx="35">
                  <c:v>16315.56301392573</c:v>
                </c:pt>
                <c:pt idx="36">
                  <c:v>16760.979363881401</c:v>
                </c:pt>
                <c:pt idx="37">
                  <c:v>17273.783411904886</c:v>
                </c:pt>
                <c:pt idx="38">
                  <c:v>18378.535458644757</c:v>
                </c:pt>
                <c:pt idx="39">
                  <c:v>19014.620665301944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762-4BC3-BF52-5D199FDA9625}"/>
            </c:ext>
          </c:extLst>
        </c:ser>
        <c:ser>
          <c:idx val="2"/>
          <c:order val="2"/>
          <c:tx>
            <c:strRef>
              <c:f>'Data 1 old'!$D$4</c:f>
              <c:strCache>
                <c:ptCount val="1"/>
                <c:pt idx="0">
                  <c:v>State</c:v>
                </c:pt>
              </c:strCache>
            </c:strRef>
          </c:tx>
          <c:spPr>
            <a:solidFill>
              <a:srgbClr val="6B65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1 old'!$A$5:$A$44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'Data 1 old'!$D$5:$D$44</c:f>
              <c:numCache>
                <c:formatCode>#\ ##0.0</c:formatCode>
                <c:ptCount val="40"/>
                <c:pt idx="0">
                  <c:v>2233.7980874438408</c:v>
                </c:pt>
                <c:pt idx="1">
                  <c:v>2622.2728332175257</c:v>
                </c:pt>
                <c:pt idx="2">
                  <c:v>2797.8942561367758</c:v>
                </c:pt>
                <c:pt idx="3">
                  <c:v>2638.113834060066</c:v>
                </c:pt>
                <c:pt idx="4">
                  <c:v>2475.9558553773363</c:v>
                </c:pt>
                <c:pt idx="5">
                  <c:v>2433.9173589043394</c:v>
                </c:pt>
                <c:pt idx="6">
                  <c:v>2515.1815213455911</c:v>
                </c:pt>
                <c:pt idx="7">
                  <c:v>2643.8671523837511</c:v>
                </c:pt>
                <c:pt idx="8">
                  <c:v>2754.1580415131357</c:v>
                </c:pt>
                <c:pt idx="9">
                  <c:v>2693.5143865732712</c:v>
                </c:pt>
                <c:pt idx="10">
                  <c:v>2647.3301677388795</c:v>
                </c:pt>
                <c:pt idx="11">
                  <c:v>2664.6886472761512</c:v>
                </c:pt>
                <c:pt idx="12">
                  <c:v>2674.0066062893202</c:v>
                </c:pt>
                <c:pt idx="13">
                  <c:v>2708.6884280733293</c:v>
                </c:pt>
                <c:pt idx="14">
                  <c:v>2852.4442774579634</c:v>
                </c:pt>
                <c:pt idx="15">
                  <c:v>3116.2621094521942</c:v>
                </c:pt>
                <c:pt idx="16">
                  <c:v>3375.0334885838529</c:v>
                </c:pt>
                <c:pt idx="17">
                  <c:v>3508.3323669900628</c:v>
                </c:pt>
                <c:pt idx="18">
                  <c:v>3416.1231464500897</c:v>
                </c:pt>
                <c:pt idx="19">
                  <c:v>3328.9561471505167</c:v>
                </c:pt>
                <c:pt idx="20">
                  <c:v>3337.2532972095769</c:v>
                </c:pt>
                <c:pt idx="21">
                  <c:v>3372.8570586275437</c:v>
                </c:pt>
                <c:pt idx="22">
                  <c:v>3402.5015828492546</c:v>
                </c:pt>
                <c:pt idx="23">
                  <c:v>3483.18179882604</c:v>
                </c:pt>
                <c:pt idx="24">
                  <c:v>3581.7044476074539</c:v>
                </c:pt>
                <c:pt idx="25">
                  <c:v>3688.4157369062123</c:v>
                </c:pt>
                <c:pt idx="26">
                  <c:v>3863.9053124999996</c:v>
                </c:pt>
                <c:pt idx="27">
                  <c:v>4008.657761521169</c:v>
                </c:pt>
                <c:pt idx="28">
                  <c:v>4121.6414999999997</c:v>
                </c:pt>
                <c:pt idx="29">
                  <c:v>4139.4418511197373</c:v>
                </c:pt>
                <c:pt idx="30">
                  <c:v>4154.3373709395737</c:v>
                </c:pt>
                <c:pt idx="31">
                  <c:v>4276.6666839208947</c:v>
                </c:pt>
                <c:pt idx="32">
                  <c:v>4385.5166062052513</c:v>
                </c:pt>
                <c:pt idx="33">
                  <c:v>4574.3033490612561</c:v>
                </c:pt>
                <c:pt idx="34">
                  <c:v>4856.6303276725521</c:v>
                </c:pt>
                <c:pt idx="35">
                  <c:v>4893.7495523872685</c:v>
                </c:pt>
                <c:pt idx="36">
                  <c:v>4942.3000754716986</c:v>
                </c:pt>
                <c:pt idx="37">
                  <c:v>5007.9382634823605</c:v>
                </c:pt>
                <c:pt idx="38">
                  <c:v>5237.6595210811183</c:v>
                </c:pt>
                <c:pt idx="39">
                  <c:v>5338.599872057318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762-4BC3-BF52-5D199FDA9625}"/>
            </c:ext>
          </c:extLst>
        </c:ser>
        <c:ser>
          <c:idx val="3"/>
          <c:order val="3"/>
          <c:tx>
            <c:strRef>
              <c:f>'Data 1 old'!$E$4</c:f>
              <c:strCache>
                <c:ptCount val="1"/>
                <c:pt idx="0">
                  <c:v>Municipalities</c:v>
                </c:pt>
              </c:strCache>
            </c:strRef>
          </c:tx>
          <c:spPr>
            <a:solidFill>
              <a:srgbClr val="008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1 old'!$A$5:$A$44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'Data 1 old'!$E$5:$E$44</c:f>
              <c:numCache>
                <c:formatCode>#\ ##0.0</c:formatCode>
                <c:ptCount val="40"/>
                <c:pt idx="0">
                  <c:v>930.77475558487015</c:v>
                </c:pt>
                <c:pt idx="1">
                  <c:v>1128.8393747273306</c:v>
                </c:pt>
                <c:pt idx="2">
                  <c:v>1247.5503595848836</c:v>
                </c:pt>
                <c:pt idx="3">
                  <c:v>1196.3487468120088</c:v>
                </c:pt>
                <c:pt idx="4">
                  <c:v>1142.4047926143257</c:v>
                </c:pt>
                <c:pt idx="5">
                  <c:v>1143.5896612360298</c:v>
                </c:pt>
                <c:pt idx="6">
                  <c:v>1178.4029831155901</c:v>
                </c:pt>
                <c:pt idx="7">
                  <c:v>1267.1448782505438</c:v>
                </c:pt>
                <c:pt idx="8">
                  <c:v>1350.5677423726172</c:v>
                </c:pt>
                <c:pt idx="9">
                  <c:v>1377.9122247469377</c:v>
                </c:pt>
                <c:pt idx="10">
                  <c:v>1397.601326118637</c:v>
                </c:pt>
                <c:pt idx="11">
                  <c:v>1437.4770763090617</c:v>
                </c:pt>
                <c:pt idx="12">
                  <c:v>1475.2121422518649</c:v>
                </c:pt>
                <c:pt idx="13">
                  <c:v>1539.7978775348483</c:v>
                </c:pt>
                <c:pt idx="14">
                  <c:v>1655.3393867136815</c:v>
                </c:pt>
                <c:pt idx="15">
                  <c:v>1848.6203561839243</c:v>
                </c:pt>
                <c:pt idx="16">
                  <c:v>2029.8343664072606</c:v>
                </c:pt>
                <c:pt idx="17">
                  <c:v>2143.1084908245939</c:v>
                </c:pt>
                <c:pt idx="18">
                  <c:v>2137.9062330793608</c:v>
                </c:pt>
                <c:pt idx="19">
                  <c:v>2160.1602465726969</c:v>
                </c:pt>
                <c:pt idx="20">
                  <c:v>2198.3751360365686</c:v>
                </c:pt>
                <c:pt idx="21">
                  <c:v>2527.319514280864</c:v>
                </c:pt>
                <c:pt idx="22">
                  <c:v>2323.6205574066284</c:v>
                </c:pt>
                <c:pt idx="23">
                  <c:v>2422.8361672754731</c:v>
                </c:pt>
                <c:pt idx="24">
                  <c:v>2551.5022660380969</c:v>
                </c:pt>
                <c:pt idx="25">
                  <c:v>2693.2832484774667</c:v>
                </c:pt>
                <c:pt idx="26">
                  <c:v>2878.5025446428572</c:v>
                </c:pt>
                <c:pt idx="27">
                  <c:v>3068.1179747096289</c:v>
                </c:pt>
                <c:pt idx="28">
                  <c:v>3229.7845400000001</c:v>
                </c:pt>
                <c:pt idx="29">
                  <c:v>3305.5612242460429</c:v>
                </c:pt>
                <c:pt idx="30">
                  <c:v>3375.6017582954942</c:v>
                </c:pt>
                <c:pt idx="31">
                  <c:v>3517.8854285468615</c:v>
                </c:pt>
                <c:pt idx="32">
                  <c:v>3718.4483464030004</c:v>
                </c:pt>
                <c:pt idx="33">
                  <c:v>3964.5658085758046</c:v>
                </c:pt>
                <c:pt idx="34">
                  <c:v>4315.0698056462388</c:v>
                </c:pt>
                <c:pt idx="35">
                  <c:v>4468.1829409814327</c:v>
                </c:pt>
                <c:pt idx="36">
                  <c:v>4639.060382749326</c:v>
                </c:pt>
                <c:pt idx="37">
                  <c:v>4819.0772988654617</c:v>
                </c:pt>
                <c:pt idx="38">
                  <c:v>5172.8429670265732</c:v>
                </c:pt>
                <c:pt idx="39">
                  <c:v>5398.8156755373593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762-4BC3-BF52-5D199FDA9625}"/>
            </c:ext>
          </c:extLst>
        </c:ser>
        <c:ser>
          <c:idx val="4"/>
          <c:order val="4"/>
          <c:tx>
            <c:strRef>
              <c:f>'Data 1 old'!$F$4</c:f>
              <c:strCache>
                <c:ptCount val="1"/>
                <c:pt idx="0">
                  <c:v>Solita</c:v>
                </c:pt>
              </c:strCache>
            </c:strRef>
          </c:tx>
          <c:spPr>
            <a:solidFill>
              <a:srgbClr val="E5E1C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1 old'!$A$5:$A$44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'Data 1 old'!$F$5:$F$44</c:f>
              <c:numCache>
                <c:formatCode>#\ ##0.0</c:formatCode>
                <c:ptCount val="40"/>
                <c:pt idx="0">
                  <c:v>988.88110254034143</c:v>
                </c:pt>
                <c:pt idx="1">
                  <c:v>1100.3644050770911</c:v>
                </c:pt>
                <c:pt idx="2">
                  <c:v>1068.231006051122</c:v>
                </c:pt>
                <c:pt idx="3">
                  <c:v>1051.7063888879761</c:v>
                </c:pt>
                <c:pt idx="4">
                  <c:v>918.91146360483913</c:v>
                </c:pt>
                <c:pt idx="5">
                  <c:v>883.91079700552996</c:v>
                </c:pt>
                <c:pt idx="6">
                  <c:v>898.30735632049289</c:v>
                </c:pt>
                <c:pt idx="7">
                  <c:v>935.6054131674731</c:v>
                </c:pt>
                <c:pt idx="8">
                  <c:v>979.4534490735989</c:v>
                </c:pt>
                <c:pt idx="9">
                  <c:v>962.20472163281931</c:v>
                </c:pt>
                <c:pt idx="10">
                  <c:v>909.12071255300668</c:v>
                </c:pt>
                <c:pt idx="11">
                  <c:v>900.54436609905838</c:v>
                </c:pt>
                <c:pt idx="12">
                  <c:v>835.84501143552086</c:v>
                </c:pt>
                <c:pt idx="13">
                  <c:v>877.95589464408681</c:v>
                </c:pt>
                <c:pt idx="14">
                  <c:v>868.09167703661217</c:v>
                </c:pt>
                <c:pt idx="15">
                  <c:v>884.83957729614576</c:v>
                </c:pt>
                <c:pt idx="16">
                  <c:v>896.99511694931152</c:v>
                </c:pt>
                <c:pt idx="17">
                  <c:v>926.55147027464488</c:v>
                </c:pt>
                <c:pt idx="18">
                  <c:v>889.14025479127304</c:v>
                </c:pt>
                <c:pt idx="19">
                  <c:v>870.39027118610636</c:v>
                </c:pt>
                <c:pt idx="20">
                  <c:v>807.26108839031531</c:v>
                </c:pt>
                <c:pt idx="21">
                  <c:v>778.11474138420715</c:v>
                </c:pt>
                <c:pt idx="22">
                  <c:v>754.53075649384277</c:v>
                </c:pt>
                <c:pt idx="23">
                  <c:v>769.36976473231766</c:v>
                </c:pt>
                <c:pt idx="24">
                  <c:v>755.08067511065724</c:v>
                </c:pt>
                <c:pt idx="25">
                  <c:v>729.26848721071872</c:v>
                </c:pt>
                <c:pt idx="26">
                  <c:v>739.9734910714285</c:v>
                </c:pt>
                <c:pt idx="27">
                  <c:v>752.35082708879725</c:v>
                </c:pt>
                <c:pt idx="28">
                  <c:v>751.60833333333335</c:v>
                </c:pt>
                <c:pt idx="29">
                  <c:v>780.56572708271119</c:v>
                </c:pt>
                <c:pt idx="30">
                  <c:v>717.37874607055539</c:v>
                </c:pt>
                <c:pt idx="31">
                  <c:v>689.81370593293207</c:v>
                </c:pt>
                <c:pt idx="32">
                  <c:v>671.68175709346235</c:v>
                </c:pt>
                <c:pt idx="33">
                  <c:v>682.20794991001549</c:v>
                </c:pt>
                <c:pt idx="34">
                  <c:v>699.94996495566215</c:v>
                </c:pt>
                <c:pt idx="35">
                  <c:v>679.3876492042441</c:v>
                </c:pt>
                <c:pt idx="36">
                  <c:v>664.18981132075476</c:v>
                </c:pt>
                <c:pt idx="37">
                  <c:v>651.52036471014878</c:v>
                </c:pt>
                <c:pt idx="38">
                  <c:v>644.07594556818185</c:v>
                </c:pt>
                <c:pt idx="39">
                  <c:v>633.00629477993857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62-4BC3-BF52-5D199FDA9625}"/>
            </c:ext>
          </c:extLst>
        </c:ser>
        <c:ser>
          <c:idx val="5"/>
          <c:order val="5"/>
          <c:tx>
            <c:strRef>
              <c:f>'Data 1 old'!$G$4</c:f>
              <c:strCache>
                <c:ptCount val="1"/>
                <c:pt idx="0">
                  <c:v>Others</c:v>
                </c:pt>
              </c:strCache>
            </c:strRef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1 old'!$A$5:$A$44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'Data 1 old'!$G$5:$G$44</c:f>
              <c:numCache>
                <c:formatCode>#\ ##0.0</c:formatCode>
                <c:ptCount val="40"/>
                <c:pt idx="0">
                  <c:v>579.85228184772484</c:v>
                </c:pt>
                <c:pt idx="1">
                  <c:v>704.46216372893809</c:v>
                </c:pt>
                <c:pt idx="2">
                  <c:v>758.4440142962967</c:v>
                </c:pt>
                <c:pt idx="3">
                  <c:v>742.26033064711953</c:v>
                </c:pt>
                <c:pt idx="4">
                  <c:v>698.1408924102152</c:v>
                </c:pt>
                <c:pt idx="5">
                  <c:v>702.2902833178224</c:v>
                </c:pt>
                <c:pt idx="6">
                  <c:v>724.008699459524</c:v>
                </c:pt>
                <c:pt idx="7">
                  <c:v>790.99720529133413</c:v>
                </c:pt>
                <c:pt idx="8">
                  <c:v>926.91053714488089</c:v>
                </c:pt>
                <c:pt idx="9">
                  <c:v>982.8239924541266</c:v>
                </c:pt>
                <c:pt idx="10">
                  <c:v>982.98219117582244</c:v>
                </c:pt>
                <c:pt idx="11">
                  <c:v>1019.2080638606972</c:v>
                </c:pt>
                <c:pt idx="12">
                  <c:v>1065.5474634208147</c:v>
                </c:pt>
                <c:pt idx="13">
                  <c:v>1051.103049685353</c:v>
                </c:pt>
                <c:pt idx="14">
                  <c:v>1043.9694006866832</c:v>
                </c:pt>
                <c:pt idx="15">
                  <c:v>1063.0497874017374</c:v>
                </c:pt>
                <c:pt idx="16">
                  <c:v>932.4149064208093</c:v>
                </c:pt>
                <c:pt idx="17">
                  <c:v>938.69923034951955</c:v>
                </c:pt>
                <c:pt idx="18">
                  <c:v>882.65085630059343</c:v>
                </c:pt>
                <c:pt idx="19">
                  <c:v>854.70585864712086</c:v>
                </c:pt>
                <c:pt idx="20">
                  <c:v>810.93236340349983</c:v>
                </c:pt>
                <c:pt idx="21">
                  <c:v>799.47256300170511</c:v>
                </c:pt>
                <c:pt idx="22">
                  <c:v>793.63322061579527</c:v>
                </c:pt>
                <c:pt idx="23">
                  <c:v>792.75873232102958</c:v>
                </c:pt>
                <c:pt idx="24">
                  <c:v>781.72473660860589</c:v>
                </c:pt>
                <c:pt idx="25">
                  <c:v>770.05578562728374</c:v>
                </c:pt>
                <c:pt idx="26">
                  <c:v>776.52321428571418</c:v>
                </c:pt>
                <c:pt idx="27">
                  <c:v>804.14566354439864</c:v>
                </c:pt>
                <c:pt idx="28">
                  <c:v>811.47356499999989</c:v>
                </c:pt>
                <c:pt idx="29">
                  <c:v>795.65580053747374</c:v>
                </c:pt>
                <c:pt idx="30">
                  <c:v>784.84687670275935</c:v>
                </c:pt>
                <c:pt idx="31">
                  <c:v>773.15110730868435</c:v>
                </c:pt>
                <c:pt idx="32">
                  <c:v>800.34836377255056</c:v>
                </c:pt>
                <c:pt idx="33">
                  <c:v>836.86314433486496</c:v>
                </c:pt>
                <c:pt idx="34">
                  <c:v>861.18882964909824</c:v>
                </c:pt>
                <c:pt idx="35">
                  <c:v>1067.6472314323607</c:v>
                </c:pt>
                <c:pt idx="36">
                  <c:v>1196.8414447439352</c:v>
                </c:pt>
                <c:pt idx="37">
                  <c:v>1123.1731440708754</c:v>
                </c:pt>
                <c:pt idx="38">
                  <c:v>1154.6261516895074</c:v>
                </c:pt>
                <c:pt idx="39">
                  <c:v>1173.6749742577003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762-4BC3-BF52-5D199FDA96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244731904"/>
        <c:axId val="244733440"/>
      </c:barChart>
      <c:catAx>
        <c:axId val="24473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4733440"/>
        <c:crosses val="autoZero"/>
        <c:auto val="1"/>
        <c:lblAlgn val="ctr"/>
        <c:lblOffset val="0"/>
        <c:tickLblSkip val="5"/>
        <c:tickMarkSkip val="1"/>
        <c:noMultiLvlLbl val="0"/>
      </c:catAx>
      <c:valAx>
        <c:axId val="244733440"/>
        <c:scaling>
          <c:orientation val="minMax"/>
          <c:max val="30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strRef>
              <c:f>'Data 1 old'!$B$3</c:f>
              <c:strCache>
                <c:ptCount val="1"/>
                <c:pt idx="0">
                  <c:v>Million euros</c:v>
                </c:pt>
              </c:strCache>
            </c:strRef>
          </c:tx>
          <c:layout>
            <c:manualLayout>
              <c:xMode val="edge"/>
              <c:yMode val="edge"/>
              <c:x val="6.0604842189697278E-2"/>
              <c:y val="0.15247340890899277"/>
            </c:manualLayout>
          </c:layout>
          <c:overlay val="0"/>
          <c:spPr>
            <a:noFill/>
            <a:ln w="25400">
              <a:noFill/>
            </a:ln>
          </c:spPr>
          <c:txPr>
            <a:bodyPr rot="0" vert="horz"/>
            <a:lstStyle/>
            <a:p>
              <a:pPr algn="ctr">
                <a:defRPr sz="1600" b="0" i="0" u="none" strike="noStrike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fi-FI"/>
            </a:p>
          </c:txPr>
        </c:title>
        <c:numFmt formatCode="#,##0" sourceLinked="0"/>
        <c:majorTickMark val="out"/>
        <c:minorTickMark val="out"/>
        <c:tickLblPos val="nextTo"/>
        <c:spPr>
          <a:ln w="952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4731904"/>
        <c:crosses val="autoZero"/>
        <c:crossBetween val="between"/>
        <c:majorUnit val="5000"/>
        <c:minorUnit val="10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userShapes r:id="rId2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3948647723382406E-2"/>
          <c:y val="0.210576015108593"/>
          <c:w val="0.7448545018829168"/>
          <c:h val="0.64919735599622286"/>
        </c:manualLayout>
      </c:layout>
      <c:lineChart>
        <c:grouping val="standard"/>
        <c:varyColors val="0"/>
        <c:ser>
          <c:idx val="0"/>
          <c:order val="0"/>
          <c:tx>
            <c:strRef>
              <c:f>'Data 2 old'!$B$4</c:f>
              <c:strCache>
                <c:ptCount val="1"/>
                <c:pt idx="0">
                  <c:v>Kela</c:v>
                </c:pt>
              </c:strCache>
            </c:strRef>
          </c:tx>
          <c:spPr>
            <a:ln w="38100">
              <a:solidFill>
                <a:srgbClr val="AE5FD2"/>
              </a:solidFill>
              <a:prstDash val="solid"/>
            </a:ln>
          </c:spPr>
          <c:marker>
            <c:symbol val="none"/>
          </c:marker>
          <c:cat>
            <c:numRef>
              <c:f>'Data 2 old'!$A$5:$A$44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'Data 2 old'!$B$5:$B$44</c:f>
              <c:numCache>
                <c:formatCode>0.0</c:formatCode>
                <c:ptCount val="40"/>
                <c:pt idx="0">
                  <c:v>45.434157391319822</c:v>
                </c:pt>
                <c:pt idx="1">
                  <c:v>42.462615129999811</c:v>
                </c:pt>
                <c:pt idx="2">
                  <c:v>40.101806542165889</c:v>
                </c:pt>
                <c:pt idx="3">
                  <c:v>38.968333954402247</c:v>
                </c:pt>
                <c:pt idx="4">
                  <c:v>37.385222589337943</c:v>
                </c:pt>
                <c:pt idx="5">
                  <c:v>37.686258631564748</c:v>
                </c:pt>
                <c:pt idx="6">
                  <c:v>37.248037675122163</c:v>
                </c:pt>
                <c:pt idx="7">
                  <c:v>36.292240188632086</c:v>
                </c:pt>
                <c:pt idx="8">
                  <c:v>37.193818702660877</c:v>
                </c:pt>
                <c:pt idx="9">
                  <c:v>37.197397445042924</c:v>
                </c:pt>
                <c:pt idx="10">
                  <c:v>36.661412179837633</c:v>
                </c:pt>
                <c:pt idx="11">
                  <c:v>34.93096740879627</c:v>
                </c:pt>
                <c:pt idx="12">
                  <c:v>33.398452326864927</c:v>
                </c:pt>
                <c:pt idx="13">
                  <c:v>31.809127588746108</c:v>
                </c:pt>
                <c:pt idx="14">
                  <c:v>30.391791956191501</c:v>
                </c:pt>
                <c:pt idx="15">
                  <c:v>29.34632415950335</c:v>
                </c:pt>
                <c:pt idx="16">
                  <c:v>28.445587483003965</c:v>
                </c:pt>
                <c:pt idx="17">
                  <c:v>27.368905556141115</c:v>
                </c:pt>
                <c:pt idx="18">
                  <c:v>26.742742138107225</c:v>
                </c:pt>
                <c:pt idx="19">
                  <c:v>25.635158382166185</c:v>
                </c:pt>
                <c:pt idx="20">
                  <c:v>24.966586342252445</c:v>
                </c:pt>
                <c:pt idx="21">
                  <c:v>23.498406563358348</c:v>
                </c:pt>
                <c:pt idx="22">
                  <c:v>22.725444567838469</c:v>
                </c:pt>
                <c:pt idx="23">
                  <c:v>21.321444115661244</c:v>
                </c:pt>
                <c:pt idx="24">
                  <c:v>20.018283685709065</c:v>
                </c:pt>
                <c:pt idx="25">
                  <c:v>18.866932262706328</c:v>
                </c:pt>
                <c:pt idx="26">
                  <c:v>18.03228475938592</c:v>
                </c:pt>
                <c:pt idx="27">
                  <c:v>17.360502997736827</c:v>
                </c:pt>
                <c:pt idx="28">
                  <c:v>16.52888018285929</c:v>
                </c:pt>
                <c:pt idx="29">
                  <c:v>15.795009679885645</c:v>
                </c:pt>
                <c:pt idx="30">
                  <c:v>15.414091505457387</c:v>
                </c:pt>
                <c:pt idx="31">
                  <c:v>14.881430500280604</c:v>
                </c:pt>
                <c:pt idx="32">
                  <c:v>14.350292259948596</c:v>
                </c:pt>
                <c:pt idx="33">
                  <c:v>12.365701529562935</c:v>
                </c:pt>
                <c:pt idx="34">
                  <c:v>11.652129237892513</c:v>
                </c:pt>
                <c:pt idx="35">
                  <c:v>10.810436048653029</c:v>
                </c:pt>
                <c:pt idx="36">
                  <c:v>10.516114398828792</c:v>
                </c:pt>
                <c:pt idx="37">
                  <c:v>10.094155073912315</c:v>
                </c:pt>
                <c:pt idx="38">
                  <c:v>9.6483940834179744</c:v>
                </c:pt>
                <c:pt idx="39">
                  <c:v>9.0995244007825082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D39-4A36-9BAA-AF975C972983}"/>
            </c:ext>
          </c:extLst>
        </c:ser>
        <c:ser>
          <c:idx val="1"/>
          <c:order val="1"/>
          <c:tx>
            <c:strRef>
              <c:f>'Data 2 old'!$C$4</c:f>
              <c:strCache>
                <c:ptCount val="1"/>
                <c:pt idx="0">
                  <c:v>Private sector employment pensions </c:v>
                </c:pt>
              </c:strCache>
            </c:strRef>
          </c:tx>
          <c:spPr>
            <a:ln w="38100">
              <a:solidFill>
                <a:srgbClr val="558ED5"/>
              </a:solidFill>
              <a:prstDash val="solid"/>
            </a:ln>
          </c:spPr>
          <c:marker>
            <c:symbol val="none"/>
          </c:marker>
          <c:cat>
            <c:numRef>
              <c:f>'Data 2 old'!$A$5:$A$44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'Data 2 old'!$C$5:$C$44</c:f>
              <c:numCache>
                <c:formatCode>0.0</c:formatCode>
                <c:ptCount val="40"/>
                <c:pt idx="0">
                  <c:v>17.950983473377729</c:v>
                </c:pt>
                <c:pt idx="1">
                  <c:v>20.627151335170531</c:v>
                </c:pt>
                <c:pt idx="2">
                  <c:v>23.502672183569331</c:v>
                </c:pt>
                <c:pt idx="3">
                  <c:v>24.62114796120013</c:v>
                </c:pt>
                <c:pt idx="4">
                  <c:v>26.5626625660983</c:v>
                </c:pt>
                <c:pt idx="5">
                  <c:v>27.191322574692133</c:v>
                </c:pt>
                <c:pt idx="6">
                  <c:v>27.731129050743398</c:v>
                </c:pt>
                <c:pt idx="7">
                  <c:v>28.681842833733519</c:v>
                </c:pt>
                <c:pt idx="8">
                  <c:v>28.653073041110375</c:v>
                </c:pt>
                <c:pt idx="9">
                  <c:v>29.367019637691435</c:v>
                </c:pt>
                <c:pt idx="10">
                  <c:v>30.315690603691191</c:v>
                </c:pt>
                <c:pt idx="11">
                  <c:v>31.970060810844686</c:v>
                </c:pt>
                <c:pt idx="12">
                  <c:v>33.572365450115733</c:v>
                </c:pt>
                <c:pt idx="13">
                  <c:v>34.825485511844697</c:v>
                </c:pt>
                <c:pt idx="14">
                  <c:v>36.051900841570287</c:v>
                </c:pt>
                <c:pt idx="15">
                  <c:v>36.691743553014646</c:v>
                </c:pt>
                <c:pt idx="16">
                  <c:v>38.109581832243691</c:v>
                </c:pt>
                <c:pt idx="17">
                  <c:v>38.925552710431205</c:v>
                </c:pt>
                <c:pt idx="18">
                  <c:v>39.532214482721059</c:v>
                </c:pt>
                <c:pt idx="19">
                  <c:v>40.15792175892966</c:v>
                </c:pt>
                <c:pt idx="20">
                  <c:v>40.899277667295763</c:v>
                </c:pt>
                <c:pt idx="21">
                  <c:v>41.310075793409354</c:v>
                </c:pt>
                <c:pt idx="22">
                  <c:v>42.652749649953087</c:v>
                </c:pt>
                <c:pt idx="23">
                  <c:v>43.595793771838451</c:v>
                </c:pt>
                <c:pt idx="24">
                  <c:v>44.598027061292683</c:v>
                </c:pt>
                <c:pt idx="25">
                  <c:v>45.592374984433157</c:v>
                </c:pt>
                <c:pt idx="26">
                  <c:v>46.366862190275988</c:v>
                </c:pt>
                <c:pt idx="27">
                  <c:v>46.985197825261174</c:v>
                </c:pt>
                <c:pt idx="28">
                  <c:v>47.677623312085444</c:v>
                </c:pt>
                <c:pt idx="29">
                  <c:v>48.061787432030393</c:v>
                </c:pt>
                <c:pt idx="30">
                  <c:v>48.659213354548747</c:v>
                </c:pt>
                <c:pt idx="31">
                  <c:v>49.247792711384584</c:v>
                </c:pt>
                <c:pt idx="32">
                  <c:v>49.939375533507302</c:v>
                </c:pt>
                <c:pt idx="33">
                  <c:v>51.369794418663972</c:v>
                </c:pt>
                <c:pt idx="34">
                  <c:v>52.335118845023331</c:v>
                </c:pt>
                <c:pt idx="35">
                  <c:v>53.061180273597451</c:v>
                </c:pt>
                <c:pt idx="36">
                  <c:v>53.179371919912569</c:v>
                </c:pt>
                <c:pt idx="37">
                  <c:v>53.783120534828818</c:v>
                </c:pt>
                <c:pt idx="38">
                  <c:v>54.287442965521542</c:v>
                </c:pt>
                <c:pt idx="39">
                  <c:v>54.768957667690323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D39-4A36-9BAA-AF975C972983}"/>
            </c:ext>
          </c:extLst>
        </c:ser>
        <c:ser>
          <c:idx val="2"/>
          <c:order val="2"/>
          <c:tx>
            <c:strRef>
              <c:f>'Data 2 old'!$D$4</c:f>
              <c:strCache>
                <c:ptCount val="1"/>
                <c:pt idx="0">
                  <c:v>State</c:v>
                </c:pt>
              </c:strCache>
            </c:strRef>
          </c:tx>
          <c:spPr>
            <a:ln w="38100">
              <a:solidFill>
                <a:srgbClr val="00AC62"/>
              </a:solidFill>
              <a:prstDash val="solid"/>
            </a:ln>
          </c:spPr>
          <c:marker>
            <c:symbol val="none"/>
          </c:marker>
          <c:cat>
            <c:numRef>
              <c:f>'Data 2 old'!$A$5:$A$44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'Data 2 old'!$D$5:$D$44</c:f>
              <c:numCache>
                <c:formatCode>0.0</c:formatCode>
                <c:ptCount val="40"/>
                <c:pt idx="0">
                  <c:v>17.279719160089424</c:v>
                </c:pt>
                <c:pt idx="1">
                  <c:v>17.420764798761933</c:v>
                </c:pt>
                <c:pt idx="2">
                  <c:v>17.341407572298206</c:v>
                </c:pt>
                <c:pt idx="3">
                  <c:v>17.066056325304604</c:v>
                </c:pt>
                <c:pt idx="4">
                  <c:v>17.049933745402612</c:v>
                </c:pt>
                <c:pt idx="5">
                  <c:v>16.554976215855913</c:v>
                </c:pt>
                <c:pt idx="6">
                  <c:v>16.569864638181109</c:v>
                </c:pt>
                <c:pt idx="7">
                  <c:v>16.426073285123302</c:v>
                </c:pt>
                <c:pt idx="8">
                  <c:v>15.648253701745993</c:v>
                </c:pt>
                <c:pt idx="9">
                  <c:v>14.968817807190135</c:v>
                </c:pt>
                <c:pt idx="10">
                  <c:v>14.724946189101642</c:v>
                </c:pt>
                <c:pt idx="11">
                  <c:v>14.646239302956321</c:v>
                </c:pt>
                <c:pt idx="12">
                  <c:v>14.596913965180221</c:v>
                </c:pt>
                <c:pt idx="13">
                  <c:v>14.629830092063161</c:v>
                </c:pt>
                <c:pt idx="14">
                  <c:v>14.90962792713783</c:v>
                </c:pt>
                <c:pt idx="15">
                  <c:v>15.309963260590898</c:v>
                </c:pt>
                <c:pt idx="16">
                  <c:v>15.603136274138508</c:v>
                </c:pt>
                <c:pt idx="17">
                  <c:v>15.731687550430593</c:v>
                </c:pt>
                <c:pt idx="18">
                  <c:v>15.726416099072441</c:v>
                </c:pt>
                <c:pt idx="19">
                  <c:v>15.784582969735851</c:v>
                </c:pt>
                <c:pt idx="20">
                  <c:v>15.923552432826472</c:v>
                </c:pt>
                <c:pt idx="21">
                  <c:v>15.873188915098455</c:v>
                </c:pt>
                <c:pt idx="22">
                  <c:v>16.194131915411489</c:v>
                </c:pt>
                <c:pt idx="23">
                  <c:v>16.362780114944698</c:v>
                </c:pt>
                <c:pt idx="24">
                  <c:v>16.523300758692862</c:v>
                </c:pt>
                <c:pt idx="25">
                  <c:v>16.633480977669251</c:v>
                </c:pt>
                <c:pt idx="26">
                  <c:v>16.655759149382138</c:v>
                </c:pt>
                <c:pt idx="27">
                  <c:v>16.555238775252221</c:v>
                </c:pt>
                <c:pt idx="28">
                  <c:v>16.549198412955</c:v>
                </c:pt>
                <c:pt idx="29">
                  <c:v>16.584520755522018</c:v>
                </c:pt>
                <c:pt idx="30">
                  <c:v>16.524456354855818</c:v>
                </c:pt>
                <c:pt idx="31">
                  <c:v>16.571112669640552</c:v>
                </c:pt>
                <c:pt idx="32">
                  <c:v>16.354253913383268</c:v>
                </c:pt>
                <c:pt idx="33">
                  <c:v>16.492923817581076</c:v>
                </c:pt>
                <c:pt idx="34">
                  <c:v>16.295839741750068</c:v>
                </c:pt>
                <c:pt idx="35">
                  <c:v>15.915364182739181</c:v>
                </c:pt>
                <c:pt idx="36">
                  <c:v>15.68096995690455</c:v>
                </c:pt>
                <c:pt idx="37">
                  <c:v>15.592562488089635</c:v>
                </c:pt>
                <c:pt idx="38">
                  <c:v>15.471262286558684</c:v>
                </c:pt>
                <c:pt idx="39">
                  <c:v>15.377090899898908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D39-4A36-9BAA-AF975C972983}"/>
            </c:ext>
          </c:extLst>
        </c:ser>
        <c:ser>
          <c:idx val="3"/>
          <c:order val="3"/>
          <c:tx>
            <c:strRef>
              <c:f>'Data 2 old'!$E$4</c:f>
              <c:strCache>
                <c:ptCount val="1"/>
                <c:pt idx="0">
                  <c:v>Municipalities</c:v>
                </c:pt>
              </c:strCache>
            </c:strRef>
          </c:tx>
          <c:spPr>
            <a:ln w="38100">
              <a:solidFill>
                <a:srgbClr val="8C8B8D"/>
              </a:solidFill>
              <a:prstDash val="solid"/>
            </a:ln>
          </c:spPr>
          <c:marker>
            <c:symbol val="none"/>
          </c:marker>
          <c:cat>
            <c:numRef>
              <c:f>'Data 2 old'!$A$5:$A$44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'Data 2 old'!$E$5:$E$44</c:f>
              <c:numCache>
                <c:formatCode>0.0</c:formatCode>
                <c:ptCount val="40"/>
                <c:pt idx="0">
                  <c:v>7.2000806465959437</c:v>
                </c:pt>
                <c:pt idx="1">
                  <c:v>7.4993131887718478</c:v>
                </c:pt>
                <c:pt idx="2">
                  <c:v>7.7323434240150402</c:v>
                </c:pt>
                <c:pt idx="3">
                  <c:v>7.7392244543062638</c:v>
                </c:pt>
                <c:pt idx="4">
                  <c:v>7.866830897732715</c:v>
                </c:pt>
                <c:pt idx="5">
                  <c:v>7.7784480122955912</c:v>
                </c:pt>
                <c:pt idx="6">
                  <c:v>7.7632480016821956</c:v>
                </c:pt>
                <c:pt idx="7">
                  <c:v>7.8726401265077408</c:v>
                </c:pt>
                <c:pt idx="8">
                  <c:v>7.6734981636819919</c:v>
                </c:pt>
                <c:pt idx="9">
                  <c:v>7.6575484984794437</c:v>
                </c:pt>
                <c:pt idx="10">
                  <c:v>7.7737203208360457</c:v>
                </c:pt>
                <c:pt idx="11">
                  <c:v>7.9009730737801496</c:v>
                </c:pt>
                <c:pt idx="12">
                  <c:v>8.0529138073901247</c:v>
                </c:pt>
                <c:pt idx="13">
                  <c:v>8.3165642423029027</c:v>
                </c:pt>
                <c:pt idx="14">
                  <c:v>8.6524019221270247</c:v>
                </c:pt>
                <c:pt idx="15">
                  <c:v>9.0821338969242174</c:v>
                </c:pt>
                <c:pt idx="16">
                  <c:v>9.3841386582126649</c:v>
                </c:pt>
                <c:pt idx="17">
                  <c:v>9.6098971356161869</c:v>
                </c:pt>
                <c:pt idx="18">
                  <c:v>9.8420348333007013</c:v>
                </c:pt>
                <c:pt idx="19">
                  <c:v>10.242618746761792</c:v>
                </c:pt>
                <c:pt idx="20">
                  <c:v>10.489447047657523</c:v>
                </c:pt>
                <c:pt idx="21">
                  <c:v>11.893957971441269</c:v>
                </c:pt>
                <c:pt idx="22">
                  <c:v>11.059221255819189</c:v>
                </c:pt>
                <c:pt idx="23">
                  <c:v>11.381644068370344</c:v>
                </c:pt>
                <c:pt idx="24">
                  <c:v>11.77071976343437</c:v>
                </c:pt>
                <c:pt idx="25">
                  <c:v>12.145777178198909</c:v>
                </c:pt>
                <c:pt idx="26">
                  <c:v>12.408079706134112</c:v>
                </c:pt>
                <c:pt idx="27">
                  <c:v>12.670930940905899</c:v>
                </c:pt>
                <c:pt idx="28">
                  <c:v>12.968217925686792</c:v>
                </c:pt>
                <c:pt idx="29">
                  <c:v>13.243608849663611</c:v>
                </c:pt>
                <c:pt idx="30">
                  <c:v>13.426926834715125</c:v>
                </c:pt>
                <c:pt idx="31">
                  <c:v>13.63100753549749</c:v>
                </c:pt>
                <c:pt idx="32">
                  <c:v>13.866655603316776</c:v>
                </c:pt>
                <c:pt idx="33">
                  <c:v>14.294478713145754</c:v>
                </c:pt>
                <c:pt idx="34">
                  <c:v>14.478698456131854</c:v>
                </c:pt>
                <c:pt idx="35">
                  <c:v>14.531344111414915</c:v>
                </c:pt>
                <c:pt idx="36">
                  <c:v>14.718848588572488</c:v>
                </c:pt>
                <c:pt idx="37">
                  <c:v>15.004530799715317</c:v>
                </c:pt>
                <c:pt idx="38">
                  <c:v>15.279803887200607</c:v>
                </c:pt>
                <c:pt idx="39">
                  <c:v>15.55053410709065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D39-4A36-9BAA-AF975C972983}"/>
            </c:ext>
          </c:extLst>
        </c:ser>
        <c:ser>
          <c:idx val="4"/>
          <c:order val="4"/>
          <c:tx>
            <c:strRef>
              <c:f>'Data 2 old'!$F$4</c:f>
              <c:strCache>
                <c:ptCount val="1"/>
                <c:pt idx="0">
                  <c:v>Solita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numRef>
              <c:f>'Data 2 old'!$A$5:$A$44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'Data 2 old'!$F$5:$F$44</c:f>
              <c:numCache>
                <c:formatCode>0.0</c:formatCode>
                <c:ptCount val="40"/>
                <c:pt idx="0">
                  <c:v>7.6495668210416472</c:v>
                </c:pt>
                <c:pt idx="1">
                  <c:v>7.3101430373501728</c:v>
                </c:pt>
                <c:pt idx="2">
                  <c:v>6.620918291199736</c:v>
                </c:pt>
                <c:pt idx="3">
                  <c:v>6.8035276714432511</c:v>
                </c:pt>
                <c:pt idx="4">
                  <c:v>6.3278105457036666</c:v>
                </c:pt>
                <c:pt idx="5">
                  <c:v>6.0121688880809367</c:v>
                </c:pt>
                <c:pt idx="6">
                  <c:v>5.9179948530115185</c:v>
                </c:pt>
                <c:pt idx="7">
                  <c:v>5.812819705706719</c:v>
                </c:pt>
                <c:pt idx="8">
                  <c:v>5.5649442875592241</c:v>
                </c:pt>
                <c:pt idx="9">
                  <c:v>5.3473139936198999</c:v>
                </c:pt>
                <c:pt idx="10">
                  <c:v>5.0566996647700249</c:v>
                </c:pt>
                <c:pt idx="11">
                  <c:v>4.9497671340696154</c:v>
                </c:pt>
                <c:pt idx="12">
                  <c:v>4.5627253468457907</c:v>
                </c:pt>
                <c:pt idx="13">
                  <c:v>4.7419058736498476</c:v>
                </c:pt>
                <c:pt idx="14">
                  <c:v>4.5374852765907283</c:v>
                </c:pt>
                <c:pt idx="15">
                  <c:v>4.3471508313856715</c:v>
                </c:pt>
                <c:pt idx="16">
                  <c:v>4.146903162394854</c:v>
                </c:pt>
                <c:pt idx="17">
                  <c:v>4.1547426825635414</c:v>
                </c:pt>
                <c:pt idx="18">
                  <c:v>4.0932334748568593</c:v>
                </c:pt>
                <c:pt idx="19">
                  <c:v>4.1270436870572551</c:v>
                </c:pt>
                <c:pt idx="20">
                  <c:v>3.8518095940490733</c:v>
                </c:pt>
                <c:pt idx="21">
                  <c:v>3.6619287663024576</c:v>
                </c:pt>
                <c:pt idx="22">
                  <c:v>3.5911726438241209</c:v>
                </c:pt>
                <c:pt idx="23">
                  <c:v>3.6142323354022499</c:v>
                </c:pt>
                <c:pt idx="24">
                  <c:v>3.4833764969815921</c:v>
                </c:pt>
                <c:pt idx="25">
                  <c:v>3.2887489846271531</c:v>
                </c:pt>
                <c:pt idx="26">
                  <c:v>3.189731436829351</c:v>
                </c:pt>
                <c:pt idx="27">
                  <c:v>3.1071117381911626</c:v>
                </c:pt>
                <c:pt idx="28">
                  <c:v>3.0178547642156048</c:v>
                </c:pt>
                <c:pt idx="29">
                  <c:v>3.1273077307150952</c:v>
                </c:pt>
                <c:pt idx="30">
                  <c:v>2.853474025067694</c:v>
                </c:pt>
                <c:pt idx="31">
                  <c:v>2.6728715345187632</c:v>
                </c:pt>
                <c:pt idx="32">
                  <c:v>2.5048027383936882</c:v>
                </c:pt>
                <c:pt idx="33">
                  <c:v>2.459741492204079</c:v>
                </c:pt>
                <c:pt idx="34">
                  <c:v>2.3485980374436459</c:v>
                </c:pt>
                <c:pt idx="35">
                  <c:v>2.2094922804265589</c:v>
                </c:pt>
                <c:pt idx="36">
                  <c:v>2.107346846196672</c:v>
                </c:pt>
                <c:pt idx="37">
                  <c:v>2.0285537609526734</c:v>
                </c:pt>
                <c:pt idx="38">
                  <c:v>1.9025039421218053</c:v>
                </c:pt>
                <c:pt idx="39">
                  <c:v>1.8232861739623576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D39-4A36-9BAA-AF975C972983}"/>
            </c:ext>
          </c:extLst>
        </c:ser>
        <c:ser>
          <c:idx val="5"/>
          <c:order val="5"/>
          <c:tx>
            <c:strRef>
              <c:f>'Data 2 old'!$G$4</c:f>
              <c:strCache>
                <c:ptCount val="1"/>
                <c:pt idx="0">
                  <c:v>Others</c:v>
                </c:pt>
              </c:strCache>
            </c:strRef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numRef>
              <c:f>'Data 2 old'!$A$5:$A$44</c:f>
              <c:numCache>
                <c:formatCode>General</c:formatCode>
                <c:ptCount val="40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</c:numCache>
            </c:numRef>
          </c:cat>
          <c:val>
            <c:numRef>
              <c:f>'Data 2 old'!$G$5:$G$44</c:f>
              <c:numCache>
                <c:formatCode>0.0</c:formatCode>
                <c:ptCount val="40"/>
                <c:pt idx="0">
                  <c:v>4.4854925075754437</c:v>
                </c:pt>
                <c:pt idx="1">
                  <c:v>4.6800125099456915</c:v>
                </c:pt>
                <c:pt idx="2">
                  <c:v>4.7008519867518137</c:v>
                </c:pt>
                <c:pt idx="3">
                  <c:v>4.8017096333434948</c:v>
                </c:pt>
                <c:pt idx="4">
                  <c:v>4.8075396557247441</c:v>
                </c:pt>
                <c:pt idx="5">
                  <c:v>4.7768256775106952</c:v>
                </c:pt>
                <c:pt idx="6">
                  <c:v>4.7697257812596199</c:v>
                </c:pt>
                <c:pt idx="7">
                  <c:v>4.9143838602966516</c:v>
                </c:pt>
                <c:pt idx="8">
                  <c:v>5.2664121032415245</c:v>
                </c:pt>
                <c:pt idx="9">
                  <c:v>5.4619026179761718</c:v>
                </c:pt>
                <c:pt idx="10">
                  <c:v>5.4675310417634675</c:v>
                </c:pt>
                <c:pt idx="11">
                  <c:v>5.6019922695529694</c:v>
                </c:pt>
                <c:pt idx="12">
                  <c:v>5.8166291036031872</c:v>
                </c:pt>
                <c:pt idx="13">
                  <c:v>5.6770866913933</c:v>
                </c:pt>
                <c:pt idx="14">
                  <c:v>5.4567920763826034</c:v>
                </c:pt>
                <c:pt idx="15">
                  <c:v>5.2226842985812194</c:v>
                </c:pt>
                <c:pt idx="16">
                  <c:v>4.3106525900063026</c:v>
                </c:pt>
                <c:pt idx="17">
                  <c:v>4.2092143648173757</c:v>
                </c:pt>
                <c:pt idx="18">
                  <c:v>4.0633589719417138</c:v>
                </c:pt>
                <c:pt idx="19">
                  <c:v>4.0526744553492628</c:v>
                </c:pt>
                <c:pt idx="20">
                  <c:v>3.8693269159187227</c:v>
                </c:pt>
                <c:pt idx="21">
                  <c:v>3.7624419903901307</c:v>
                </c:pt>
                <c:pt idx="22">
                  <c:v>3.7772799671536448</c:v>
                </c:pt>
                <c:pt idx="23">
                  <c:v>3.724105593783035</c:v>
                </c:pt>
                <c:pt idx="24">
                  <c:v>3.6062922338894197</c:v>
                </c:pt>
                <c:pt idx="25">
                  <c:v>3.4726856123651957</c:v>
                </c:pt>
                <c:pt idx="26">
                  <c:v>3.34728275799251</c:v>
                </c:pt>
                <c:pt idx="27">
                  <c:v>3.3210177226527127</c:v>
                </c:pt>
                <c:pt idx="28">
                  <c:v>3.2582254021978705</c:v>
                </c:pt>
                <c:pt idx="29">
                  <c:v>3.1877655521832633</c:v>
                </c:pt>
                <c:pt idx="30">
                  <c:v>3.1218379253552184</c:v>
                </c:pt>
                <c:pt idx="31">
                  <c:v>2.9957850486780053</c:v>
                </c:pt>
                <c:pt idx="32">
                  <c:v>2.9846199514503753</c:v>
                </c:pt>
                <c:pt idx="33">
                  <c:v>3.0173600288421651</c:v>
                </c:pt>
                <c:pt idx="34">
                  <c:v>2.8896156817585976</c:v>
                </c:pt>
                <c:pt idx="35">
                  <c:v>3.4721831031688595</c:v>
                </c:pt>
                <c:pt idx="36">
                  <c:v>3.7973482895849222</c:v>
                </c:pt>
                <c:pt idx="37">
                  <c:v>3.4970773425012514</c:v>
                </c:pt>
                <c:pt idx="38">
                  <c:v>3.4105928351793682</c:v>
                </c:pt>
                <c:pt idx="39">
                  <c:v>3.3806067505752564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D39-4A36-9BAA-AF975C9729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6626560"/>
        <c:axId val="246628352"/>
      </c:lineChart>
      <c:catAx>
        <c:axId val="246626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952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6628352"/>
        <c:crosses val="autoZero"/>
        <c:auto val="1"/>
        <c:lblAlgn val="ctr"/>
        <c:lblOffset val="0"/>
        <c:tickLblSkip val="5"/>
        <c:tickMarkSkip val="1"/>
        <c:noMultiLvlLbl val="0"/>
      </c:catAx>
      <c:valAx>
        <c:axId val="246628352"/>
        <c:scaling>
          <c:orientation val="minMax"/>
          <c:max val="6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6B6500"/>
              </a:solidFill>
              <a:prstDash val="sysDash"/>
            </a:ln>
          </c:spPr>
        </c:minorGridlines>
        <c:title>
          <c:tx>
            <c:strRef>
              <c:f>'Data 2 old'!$B$3</c:f>
              <c:strCache>
                <c:ptCount val="1"/>
                <c:pt idx="0">
                  <c:v>%</c:v>
                </c:pt>
              </c:strCache>
            </c:strRef>
          </c:tx>
          <c:layout>
            <c:manualLayout>
              <c:xMode val="edge"/>
              <c:yMode val="edge"/>
              <c:x val="5.4347192108232849E-2"/>
              <c:y val="0.14872536117121338"/>
            </c:manualLayout>
          </c:layout>
          <c:overlay val="0"/>
          <c:spPr>
            <a:noFill/>
            <a:ln w="25400">
              <a:noFill/>
            </a:ln>
          </c:spPr>
          <c:txPr>
            <a:bodyPr rot="0" vert="horz"/>
            <a:lstStyle/>
            <a:p>
              <a:pPr algn="ctr">
                <a:defRPr sz="1600" b="0" i="0" u="none" strike="noStrike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fi-FI"/>
            </a:p>
          </c:txPr>
        </c:title>
        <c:numFmt formatCode="0" sourceLinked="0"/>
        <c:majorTickMark val="out"/>
        <c:minorTickMark val="out"/>
        <c:tickLblPos val="nextTo"/>
        <c:spPr>
          <a:ln w="952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6626560"/>
        <c:crosses val="autoZero"/>
        <c:crossBetween val="midCat"/>
        <c:majorUnit val="1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4211588154962254"/>
          <c:y val="0.2162202490646116"/>
          <c:w val="0.68815800829538476"/>
          <c:h val="0.6756882410975223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'Data 1'!$B$4</c:f>
              <c:strCache>
                <c:ptCount val="1"/>
                <c:pt idx="0">
                  <c:v>Kela1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1'!$A$5:$A$41</c:f>
              <c:numCache>
                <c:formatCode>General</c:formatCode>
                <c:ptCount val="37"/>
                <c:pt idx="0">
                  <c:v>1986</c:v>
                </c:pt>
                <c:pt idx="1">
                  <c:v>1987</c:v>
                </c:pt>
                <c:pt idx="2">
                  <c:v>1988</c:v>
                </c:pt>
                <c:pt idx="3">
                  <c:v>1989</c:v>
                </c:pt>
                <c:pt idx="4">
                  <c:v>1990</c:v>
                </c:pt>
                <c:pt idx="5">
                  <c:v>1991</c:v>
                </c:pt>
                <c:pt idx="6">
                  <c:v>1992</c:v>
                </c:pt>
                <c:pt idx="7">
                  <c:v>1993</c:v>
                </c:pt>
                <c:pt idx="8">
                  <c:v>1994</c:v>
                </c:pt>
                <c:pt idx="9">
                  <c:v>1995</c:v>
                </c:pt>
                <c:pt idx="10">
                  <c:v>1996</c:v>
                </c:pt>
                <c:pt idx="11">
                  <c:v>1997</c:v>
                </c:pt>
                <c:pt idx="12">
                  <c:v>1998</c:v>
                </c:pt>
                <c:pt idx="13">
                  <c:v>1999</c:v>
                </c:pt>
                <c:pt idx="14">
                  <c:v>2000</c:v>
                </c:pt>
                <c:pt idx="15">
                  <c:v>2001</c:v>
                </c:pt>
                <c:pt idx="16">
                  <c:v>2002</c:v>
                </c:pt>
                <c:pt idx="17">
                  <c:v>2003</c:v>
                </c:pt>
                <c:pt idx="18">
                  <c:v>2004</c:v>
                </c:pt>
                <c:pt idx="19">
                  <c:v>2005</c:v>
                </c:pt>
                <c:pt idx="20">
                  <c:v>2006</c:v>
                </c:pt>
                <c:pt idx="21">
                  <c:v>2007</c:v>
                </c:pt>
                <c:pt idx="22">
                  <c:v>2008</c:v>
                </c:pt>
                <c:pt idx="23">
                  <c:v>2009</c:v>
                </c:pt>
                <c:pt idx="24">
                  <c:v>2010</c:v>
                </c:pt>
                <c:pt idx="25">
                  <c:v>2011</c:v>
                </c:pt>
                <c:pt idx="26">
                  <c:v>2012</c:v>
                </c:pt>
                <c:pt idx="27">
                  <c:v>2013</c:v>
                </c:pt>
                <c:pt idx="28">
                  <c:v>2014</c:v>
                </c:pt>
                <c:pt idx="29">
                  <c:v>2015</c:v>
                </c:pt>
                <c:pt idx="30">
                  <c:v>2016</c:v>
                </c:pt>
                <c:pt idx="31">
                  <c:v>2017</c:v>
                </c:pt>
                <c:pt idx="32">
                  <c:v>2018</c:v>
                </c:pt>
                <c:pt idx="33">
                  <c:v>2019</c:v>
                </c:pt>
                <c:pt idx="34">
                  <c:v>2020</c:v>
                </c:pt>
                <c:pt idx="35">
                  <c:v>2021</c:v>
                </c:pt>
                <c:pt idx="36">
                  <c:v>2022</c:v>
                </c:pt>
              </c:numCache>
            </c:numRef>
          </c:cat>
          <c:val>
            <c:numRef>
              <c:f>'Data 1'!$B$5:$B$41</c:f>
              <c:numCache>
                <c:formatCode>#\ ##0.0</c:formatCode>
                <c:ptCount val="37"/>
                <c:pt idx="0">
                  <c:v>4989.012338594287</c:v>
                </c:pt>
                <c:pt idx="1">
                  <c:v>5029.2233053796845</c:v>
                </c:pt>
                <c:pt idx="2">
                  <c:v>4937.4883571539258</c:v>
                </c:pt>
                <c:pt idx="3">
                  <c:v>4842.3391164983077</c:v>
                </c:pt>
                <c:pt idx="4">
                  <c:v>4857.80059196605</c:v>
                </c:pt>
                <c:pt idx="5">
                  <c:v>4981.5539042190085</c:v>
                </c:pt>
                <c:pt idx="6">
                  <c:v>5052.6495925810241</c:v>
                </c:pt>
                <c:pt idx="7">
                  <c:v>5019.9823513068186</c:v>
                </c:pt>
                <c:pt idx="8">
                  <c:v>4903.0225689183899</c:v>
                </c:pt>
                <c:pt idx="9">
                  <c:v>4893.0681535020722</c:v>
                </c:pt>
                <c:pt idx="10">
                  <c:v>4762.9831927223877</c:v>
                </c:pt>
                <c:pt idx="11">
                  <c:v>4593.6607597865541</c:v>
                </c:pt>
                <c:pt idx="12">
                  <c:v>4352.8098432827737</c:v>
                </c:pt>
                <c:pt idx="13">
                  <c:v>4154.2125760840127</c:v>
                </c:pt>
                <c:pt idx="14">
                  <c:v>3897.4397053715143</c:v>
                </c:pt>
                <c:pt idx="15">
                  <c:v>3845.7157287809987</c:v>
                </c:pt>
                <c:pt idx="16">
                  <c:v>3858.8212226182286</c:v>
                </c:pt>
                <c:pt idx="17">
                  <c:v>3789.5608321830891</c:v>
                </c:pt>
                <c:pt idx="18">
                  <c:v>3744.2695706175496</c:v>
                </c:pt>
                <c:pt idx="19">
                  <c:v>3743.3470206562447</c:v>
                </c:pt>
                <c:pt idx="20">
                  <c:v>3702.4295192307691</c:v>
                </c:pt>
                <c:pt idx="21">
                  <c:v>3650.6496229835584</c:v>
                </c:pt>
                <c:pt idx="22">
                  <c:v>3132.5478655869033</c:v>
                </c:pt>
                <c:pt idx="23">
                  <c:v>3198.8864027832165</c:v>
                </c:pt>
                <c:pt idx="24">
                  <c:v>3078.3936051571131</c:v>
                </c:pt>
                <c:pt idx="25">
                  <c:v>3041.1778661062467</c:v>
                </c:pt>
                <c:pt idx="26">
                  <c:v>3010.7782195846044</c:v>
                </c:pt>
                <c:pt idx="27">
                  <c:v>2989.4961693468922</c:v>
                </c:pt>
                <c:pt idx="28">
                  <c:v>2896.49134996875</c:v>
                </c:pt>
                <c:pt idx="29">
                  <c:v>2837.7715595289637</c:v>
                </c:pt>
                <c:pt idx="30">
                  <c:v>2790.5341086124135</c:v>
                </c:pt>
                <c:pt idx="31">
                  <c:v>2681.0788525004136</c:v>
                </c:pt>
                <c:pt idx="32">
                  <c:v>2614.5120892471441</c:v>
                </c:pt>
                <c:pt idx="33">
                  <c:v>2551.8635191727917</c:v>
                </c:pt>
                <c:pt idx="34">
                  <c:v>2752.9220345451331</c:v>
                </c:pt>
                <c:pt idx="35">
                  <c:v>2636.1507606853565</c:v>
                </c:pt>
                <c:pt idx="36">
                  <c:v>2476.5572510000002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96-4891-AD40-1FD23F082DAB}"/>
            </c:ext>
          </c:extLst>
        </c:ser>
        <c:ser>
          <c:idx val="1"/>
          <c:order val="1"/>
          <c:tx>
            <c:strRef>
              <c:f>'Data 1'!$C$4</c:f>
              <c:strCache>
                <c:ptCount val="1"/>
                <c:pt idx="0">
                  <c:v>Private sector</c:v>
                </c:pt>
              </c:strCache>
            </c:strRef>
          </c:tx>
          <c:spPr>
            <a:solidFill>
              <a:srgbClr val="F39800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1'!$A$5:$A$41</c:f>
              <c:numCache>
                <c:formatCode>General</c:formatCode>
                <c:ptCount val="37"/>
                <c:pt idx="0">
                  <c:v>1986</c:v>
                </c:pt>
                <c:pt idx="1">
                  <c:v>1987</c:v>
                </c:pt>
                <c:pt idx="2">
                  <c:v>1988</c:v>
                </c:pt>
                <c:pt idx="3">
                  <c:v>1989</c:v>
                </c:pt>
                <c:pt idx="4">
                  <c:v>1990</c:v>
                </c:pt>
                <c:pt idx="5">
                  <c:v>1991</c:v>
                </c:pt>
                <c:pt idx="6">
                  <c:v>1992</c:v>
                </c:pt>
                <c:pt idx="7">
                  <c:v>1993</c:v>
                </c:pt>
                <c:pt idx="8">
                  <c:v>1994</c:v>
                </c:pt>
                <c:pt idx="9">
                  <c:v>1995</c:v>
                </c:pt>
                <c:pt idx="10">
                  <c:v>1996</c:v>
                </c:pt>
                <c:pt idx="11">
                  <c:v>1997</c:v>
                </c:pt>
                <c:pt idx="12">
                  <c:v>1998</c:v>
                </c:pt>
                <c:pt idx="13">
                  <c:v>1999</c:v>
                </c:pt>
                <c:pt idx="14">
                  <c:v>2000</c:v>
                </c:pt>
                <c:pt idx="15">
                  <c:v>2001</c:v>
                </c:pt>
                <c:pt idx="16">
                  <c:v>2002</c:v>
                </c:pt>
                <c:pt idx="17">
                  <c:v>2003</c:v>
                </c:pt>
                <c:pt idx="18">
                  <c:v>2004</c:v>
                </c:pt>
                <c:pt idx="19">
                  <c:v>2005</c:v>
                </c:pt>
                <c:pt idx="20">
                  <c:v>2006</c:v>
                </c:pt>
                <c:pt idx="21">
                  <c:v>2007</c:v>
                </c:pt>
                <c:pt idx="22">
                  <c:v>2008</c:v>
                </c:pt>
                <c:pt idx="23">
                  <c:v>2009</c:v>
                </c:pt>
                <c:pt idx="24">
                  <c:v>2010</c:v>
                </c:pt>
                <c:pt idx="25">
                  <c:v>2011</c:v>
                </c:pt>
                <c:pt idx="26">
                  <c:v>2012</c:v>
                </c:pt>
                <c:pt idx="27">
                  <c:v>2013</c:v>
                </c:pt>
                <c:pt idx="28">
                  <c:v>2014</c:v>
                </c:pt>
                <c:pt idx="29">
                  <c:v>2015</c:v>
                </c:pt>
                <c:pt idx="30">
                  <c:v>2016</c:v>
                </c:pt>
                <c:pt idx="31">
                  <c:v>2017</c:v>
                </c:pt>
                <c:pt idx="32">
                  <c:v>2018</c:v>
                </c:pt>
                <c:pt idx="33">
                  <c:v>2019</c:v>
                </c:pt>
                <c:pt idx="34">
                  <c:v>2020</c:v>
                </c:pt>
                <c:pt idx="35">
                  <c:v>2021</c:v>
                </c:pt>
                <c:pt idx="36">
                  <c:v>2022</c:v>
                </c:pt>
              </c:numCache>
            </c:numRef>
          </c:cat>
          <c:val>
            <c:numRef>
              <c:f>'Data 1'!$C$5:$C$41</c:f>
              <c:numCache>
                <c:formatCode>#\ ##0.0</c:formatCode>
                <c:ptCount val="37"/>
                <c:pt idx="0">
                  <c:v>4776.6473029045646</c:v>
                </c:pt>
                <c:pt idx="1">
                  <c:v>5305.980582524272</c:v>
                </c:pt>
                <c:pt idx="2">
                  <c:v>5682.2725280077939</c:v>
                </c:pt>
                <c:pt idx="3">
                  <c:v>6007.0897250361795</c:v>
                </c:pt>
                <c:pt idx="4">
                  <c:v>6301.2665134979898</c:v>
                </c:pt>
                <c:pt idx="5">
                  <c:v>6861.0699165689857</c:v>
                </c:pt>
                <c:pt idx="6">
                  <c:v>7419.641733870968</c:v>
                </c:pt>
                <c:pt idx="7">
                  <c:v>7674.6393733956429</c:v>
                </c:pt>
                <c:pt idx="8">
                  <c:v>7920.3017971089985</c:v>
                </c:pt>
                <c:pt idx="9">
                  <c:v>8253.6139660842091</c:v>
                </c:pt>
                <c:pt idx="10">
                  <c:v>8575.4104750304505</c:v>
                </c:pt>
                <c:pt idx="11">
                  <c:v>8795.8125</c:v>
                </c:pt>
                <c:pt idx="12">
                  <c:v>9143.6307605844886</c:v>
                </c:pt>
                <c:pt idx="13">
                  <c:v>9497.0550000000003</c:v>
                </c:pt>
                <c:pt idx="14">
                  <c:v>9657.3590325470286</c:v>
                </c:pt>
                <c:pt idx="15">
                  <c:v>10118.535277680754</c:v>
                </c:pt>
                <c:pt idx="16">
                  <c:v>10669.929492691315</c:v>
                </c:pt>
                <c:pt idx="17">
                  <c:v>11148.494544834641</c:v>
                </c:pt>
                <c:pt idx="18">
                  <c:v>11598.059724349157</c:v>
                </c:pt>
                <c:pt idx="19">
                  <c:v>12019.570095034584</c:v>
                </c:pt>
                <c:pt idx="20">
                  <c:v>12443.226624668436</c:v>
                </c:pt>
                <c:pt idx="21">
                  <c:v>12883.462641509434</c:v>
                </c:pt>
                <c:pt idx="22">
                  <c:v>13186.542350929909</c:v>
                </c:pt>
                <c:pt idx="23">
                  <c:v>14537.79020979021</c:v>
                </c:pt>
                <c:pt idx="24">
                  <c:v>15109.477737973388</c:v>
                </c:pt>
                <c:pt idx="25">
                  <c:v>15378.708265321264</c:v>
                </c:pt>
                <c:pt idx="26">
                  <c:v>16041.906134231416</c:v>
                </c:pt>
                <c:pt idx="27">
                  <c:v>16820.431659792346</c:v>
                </c:pt>
                <c:pt idx="28">
                  <c:v>17433.86402027027</c:v>
                </c:pt>
                <c:pt idx="29">
                  <c:v>18075.314274967088</c:v>
                </c:pt>
                <c:pt idx="30">
                  <c:v>18573.513024737633</c:v>
                </c:pt>
                <c:pt idx="31">
                  <c:v>19156.500627760983</c:v>
                </c:pt>
                <c:pt idx="32">
                  <c:v>19542.354816450454</c:v>
                </c:pt>
                <c:pt idx="33">
                  <c:v>20032.29843814034</c:v>
                </c:pt>
                <c:pt idx="34">
                  <c:v>20527.849664002908</c:v>
                </c:pt>
                <c:pt idx="35">
                  <c:v>20086.429758308157</c:v>
                </c:pt>
                <c:pt idx="36">
                  <c:v>18751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B96-4891-AD40-1FD23F082DAB}"/>
            </c:ext>
          </c:extLst>
        </c:ser>
        <c:ser>
          <c:idx val="2"/>
          <c:order val="2"/>
          <c:tx>
            <c:strRef>
              <c:f>'Data 1'!$D$4</c:f>
              <c:strCache>
                <c:ptCount val="1"/>
                <c:pt idx="0">
                  <c:v>Public sector2</c:v>
                </c:pt>
              </c:strCache>
            </c:strRef>
          </c:tx>
          <c:spPr>
            <a:solidFill>
              <a:srgbClr val="008000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1'!$A$5:$A$41</c:f>
              <c:numCache>
                <c:formatCode>General</c:formatCode>
                <c:ptCount val="37"/>
                <c:pt idx="0">
                  <c:v>1986</c:v>
                </c:pt>
                <c:pt idx="1">
                  <c:v>1987</c:v>
                </c:pt>
                <c:pt idx="2">
                  <c:v>1988</c:v>
                </c:pt>
                <c:pt idx="3">
                  <c:v>1989</c:v>
                </c:pt>
                <c:pt idx="4">
                  <c:v>1990</c:v>
                </c:pt>
                <c:pt idx="5">
                  <c:v>1991</c:v>
                </c:pt>
                <c:pt idx="6">
                  <c:v>1992</c:v>
                </c:pt>
                <c:pt idx="7">
                  <c:v>1993</c:v>
                </c:pt>
                <c:pt idx="8">
                  <c:v>1994</c:v>
                </c:pt>
                <c:pt idx="9">
                  <c:v>1995</c:v>
                </c:pt>
                <c:pt idx="10">
                  <c:v>1996</c:v>
                </c:pt>
                <c:pt idx="11">
                  <c:v>1997</c:v>
                </c:pt>
                <c:pt idx="12">
                  <c:v>1998</c:v>
                </c:pt>
                <c:pt idx="13">
                  <c:v>1999</c:v>
                </c:pt>
                <c:pt idx="14">
                  <c:v>2000</c:v>
                </c:pt>
                <c:pt idx="15">
                  <c:v>2001</c:v>
                </c:pt>
                <c:pt idx="16">
                  <c:v>2002</c:v>
                </c:pt>
                <c:pt idx="17">
                  <c:v>2003</c:v>
                </c:pt>
                <c:pt idx="18">
                  <c:v>2004</c:v>
                </c:pt>
                <c:pt idx="19">
                  <c:v>2005</c:v>
                </c:pt>
                <c:pt idx="20">
                  <c:v>2006</c:v>
                </c:pt>
                <c:pt idx="21">
                  <c:v>2007</c:v>
                </c:pt>
                <c:pt idx="22">
                  <c:v>2008</c:v>
                </c:pt>
                <c:pt idx="23">
                  <c:v>2009</c:v>
                </c:pt>
                <c:pt idx="24">
                  <c:v>2010</c:v>
                </c:pt>
                <c:pt idx="25">
                  <c:v>2011</c:v>
                </c:pt>
                <c:pt idx="26">
                  <c:v>2012</c:v>
                </c:pt>
                <c:pt idx="27">
                  <c:v>2013</c:v>
                </c:pt>
                <c:pt idx="28">
                  <c:v>2014</c:v>
                </c:pt>
                <c:pt idx="29">
                  <c:v>2015</c:v>
                </c:pt>
                <c:pt idx="30">
                  <c:v>2016</c:v>
                </c:pt>
                <c:pt idx="31">
                  <c:v>2017</c:v>
                </c:pt>
                <c:pt idx="32">
                  <c:v>2018</c:v>
                </c:pt>
                <c:pt idx="33">
                  <c:v>2019</c:v>
                </c:pt>
                <c:pt idx="34">
                  <c:v>2020</c:v>
                </c:pt>
                <c:pt idx="35">
                  <c:v>2021</c:v>
                </c:pt>
                <c:pt idx="36">
                  <c:v>2022</c:v>
                </c:pt>
              </c:numCache>
            </c:numRef>
          </c:cat>
          <c:val>
            <c:numRef>
              <c:f>'Data 1'!$D$5:$D$41</c:f>
              <c:numCache>
                <c:formatCode>#\ ##0.0</c:formatCode>
                <c:ptCount val="37"/>
                <c:pt idx="0">
                  <c:v>3069.485477178423</c:v>
                </c:pt>
                <c:pt idx="1">
                  <c:v>3269.0097087378645</c:v>
                </c:pt>
                <c:pt idx="2">
                  <c:v>3423.4566488066243</c:v>
                </c:pt>
                <c:pt idx="3">
                  <c:v>3619.6801736613606</c:v>
                </c:pt>
                <c:pt idx="4">
                  <c:v>3917.5181648477887</c:v>
                </c:pt>
                <c:pt idx="5">
                  <c:v>4186.1337654278423</c:v>
                </c:pt>
                <c:pt idx="6">
                  <c:v>4507.8495967741937</c:v>
                </c:pt>
                <c:pt idx="7">
                  <c:v>4651.4408609227939</c:v>
                </c:pt>
                <c:pt idx="8">
                  <c:v>4841.6671441593962</c:v>
                </c:pt>
                <c:pt idx="9">
                  <c:v>5079.0274679218519</c:v>
                </c:pt>
                <c:pt idx="10">
                  <c:v>5315.5797807551771</c:v>
                </c:pt>
                <c:pt idx="11">
                  <c:v>5446.0446428571422</c:v>
                </c:pt>
                <c:pt idx="12">
                  <c:v>5701.7832521543651</c:v>
                </c:pt>
                <c:pt idx="13">
                  <c:v>5931.0083333333332</c:v>
                </c:pt>
                <c:pt idx="14">
                  <c:v>6018.7506718423401</c:v>
                </c:pt>
                <c:pt idx="15">
                  <c:v>6300.7497380370241</c:v>
                </c:pt>
                <c:pt idx="16">
                  <c:v>6609.2749785038686</c:v>
                </c:pt>
                <c:pt idx="17">
                  <c:v>6902.5581316058642</c:v>
                </c:pt>
                <c:pt idx="18">
                  <c:v>7215.1117917304755</c:v>
                </c:pt>
                <c:pt idx="19">
                  <c:v>7431.3890232244275</c:v>
                </c:pt>
                <c:pt idx="20">
                  <c:v>7647.9409814323608</c:v>
                </c:pt>
                <c:pt idx="21">
                  <c:v>7872.7939083557949</c:v>
                </c:pt>
                <c:pt idx="22">
                  <c:v>8057.8180075635919</c:v>
                </c:pt>
                <c:pt idx="23">
                  <c:v>8736.4125874125875</c:v>
                </c:pt>
                <c:pt idx="24">
                  <c:v>8984.2472364380756</c:v>
                </c:pt>
                <c:pt idx="25">
                  <c:v>9113.9269921353316</c:v>
                </c:pt>
                <c:pt idx="26">
                  <c:v>9465.7570363242721</c:v>
                </c:pt>
                <c:pt idx="27">
                  <c:v>9885.3613995164269</c:v>
                </c:pt>
                <c:pt idx="28">
                  <c:v>10215.950168918918</c:v>
                </c:pt>
                <c:pt idx="29">
                  <c:v>10566.984718826405</c:v>
                </c:pt>
                <c:pt idx="30">
                  <c:v>10836.620267991004</c:v>
                </c:pt>
                <c:pt idx="31">
                  <c:v>11152.388607300627</c:v>
                </c:pt>
                <c:pt idx="32">
                  <c:v>11364.491029533536</c:v>
                </c:pt>
                <c:pt idx="33">
                  <c:v>11650.9235462866</c:v>
                </c:pt>
                <c:pt idx="34">
                  <c:v>11954.782055938977</c:v>
                </c:pt>
                <c:pt idx="35">
                  <c:v>11697.712813221966</c:v>
                </c:pt>
                <c:pt idx="36">
                  <c:v>10920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B96-4891-AD40-1FD23F082DAB}"/>
            </c:ext>
          </c:extLst>
        </c:ser>
        <c:ser>
          <c:idx val="3"/>
          <c:order val="3"/>
          <c:tx>
            <c:strRef>
              <c:f>'Data 1'!$E$4</c:f>
              <c:strCache>
                <c:ptCount val="1"/>
                <c:pt idx="0">
                  <c:v>Pensions under special schemes3</c:v>
                </c:pt>
              </c:strCache>
            </c:strRef>
          </c:tx>
          <c:spPr>
            <a:solidFill>
              <a:srgbClr val="6B6500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1'!$A$5:$A$41</c:f>
              <c:numCache>
                <c:formatCode>General</c:formatCode>
                <c:ptCount val="37"/>
                <c:pt idx="0">
                  <c:v>1986</c:v>
                </c:pt>
                <c:pt idx="1">
                  <c:v>1987</c:v>
                </c:pt>
                <c:pt idx="2">
                  <c:v>1988</c:v>
                </c:pt>
                <c:pt idx="3">
                  <c:v>1989</c:v>
                </c:pt>
                <c:pt idx="4">
                  <c:v>1990</c:v>
                </c:pt>
                <c:pt idx="5">
                  <c:v>1991</c:v>
                </c:pt>
                <c:pt idx="6">
                  <c:v>1992</c:v>
                </c:pt>
                <c:pt idx="7">
                  <c:v>1993</c:v>
                </c:pt>
                <c:pt idx="8">
                  <c:v>1994</c:v>
                </c:pt>
                <c:pt idx="9">
                  <c:v>1995</c:v>
                </c:pt>
                <c:pt idx="10">
                  <c:v>1996</c:v>
                </c:pt>
                <c:pt idx="11">
                  <c:v>1997</c:v>
                </c:pt>
                <c:pt idx="12">
                  <c:v>1998</c:v>
                </c:pt>
                <c:pt idx="13">
                  <c:v>1999</c:v>
                </c:pt>
                <c:pt idx="14">
                  <c:v>2000</c:v>
                </c:pt>
                <c:pt idx="15">
                  <c:v>2001</c:v>
                </c:pt>
                <c:pt idx="16">
                  <c:v>2002</c:v>
                </c:pt>
                <c:pt idx="17">
                  <c:v>2003</c:v>
                </c:pt>
                <c:pt idx="18">
                  <c:v>2004</c:v>
                </c:pt>
                <c:pt idx="19">
                  <c:v>2005</c:v>
                </c:pt>
                <c:pt idx="20">
                  <c:v>2006</c:v>
                </c:pt>
                <c:pt idx="21">
                  <c:v>2007</c:v>
                </c:pt>
                <c:pt idx="22">
                  <c:v>2008</c:v>
                </c:pt>
                <c:pt idx="23">
                  <c:v>2009</c:v>
                </c:pt>
                <c:pt idx="24">
                  <c:v>2010</c:v>
                </c:pt>
                <c:pt idx="25">
                  <c:v>2011</c:v>
                </c:pt>
                <c:pt idx="26">
                  <c:v>2012</c:v>
                </c:pt>
                <c:pt idx="27">
                  <c:v>2013</c:v>
                </c:pt>
                <c:pt idx="28">
                  <c:v>2014</c:v>
                </c:pt>
                <c:pt idx="29">
                  <c:v>2015</c:v>
                </c:pt>
                <c:pt idx="30">
                  <c:v>2016</c:v>
                </c:pt>
                <c:pt idx="31">
                  <c:v>2017</c:v>
                </c:pt>
                <c:pt idx="32">
                  <c:v>2018</c:v>
                </c:pt>
                <c:pt idx="33">
                  <c:v>2019</c:v>
                </c:pt>
                <c:pt idx="34">
                  <c:v>2020</c:v>
                </c:pt>
                <c:pt idx="35">
                  <c:v>2021</c:v>
                </c:pt>
                <c:pt idx="36">
                  <c:v>2022</c:v>
                </c:pt>
              </c:numCache>
            </c:numRef>
          </c:cat>
          <c:val>
            <c:numRef>
              <c:f>'Data 1'!$E$5:$E$41</c:f>
              <c:numCache>
                <c:formatCode>#\ ##0.0</c:formatCode>
                <c:ptCount val="37"/>
                <c:pt idx="0">
                  <c:v>706.7053941908714</c:v>
                </c:pt>
                <c:pt idx="1">
                  <c:v>685.8349514563107</c:v>
                </c:pt>
                <c:pt idx="2">
                  <c:v>735.97467121285922</c:v>
                </c:pt>
                <c:pt idx="3">
                  <c:v>705.20405209840817</c:v>
                </c:pt>
                <c:pt idx="4">
                  <c:v>718.41362722573228</c:v>
                </c:pt>
                <c:pt idx="5">
                  <c:v>726.50534372198854</c:v>
                </c:pt>
                <c:pt idx="6">
                  <c:v>768.05201612903227</c:v>
                </c:pt>
                <c:pt idx="7">
                  <c:v>768.09872967814124</c:v>
                </c:pt>
                <c:pt idx="8">
                  <c:v>789.67528324000523</c:v>
                </c:pt>
                <c:pt idx="9">
                  <c:v>755.55780514539936</c:v>
                </c:pt>
                <c:pt idx="10">
                  <c:v>741.92448233861148</c:v>
                </c:pt>
                <c:pt idx="11">
                  <c:v>725.22321428571422</c:v>
                </c:pt>
                <c:pt idx="12">
                  <c:v>737.75384038965899</c:v>
                </c:pt>
                <c:pt idx="13">
                  <c:v>723.32999999999993</c:v>
                </c:pt>
                <c:pt idx="14">
                  <c:v>679.62926246640779</c:v>
                </c:pt>
                <c:pt idx="15">
                  <c:v>679.34125043660492</c:v>
                </c:pt>
                <c:pt idx="16">
                  <c:v>691.05760963026648</c:v>
                </c:pt>
                <c:pt idx="17">
                  <c:v>691.89993181043303</c:v>
                </c:pt>
                <c:pt idx="18">
                  <c:v>741.20367534456364</c:v>
                </c:pt>
                <c:pt idx="19">
                  <c:v>692.83703537085978</c:v>
                </c:pt>
                <c:pt idx="20">
                  <c:v>663.53216180371362</c:v>
                </c:pt>
                <c:pt idx="21">
                  <c:v>636.8943396226415</c:v>
                </c:pt>
                <c:pt idx="22">
                  <c:v>623.29114645391917</c:v>
                </c:pt>
                <c:pt idx="23">
                  <c:v>645.70769230769224</c:v>
                </c:pt>
                <c:pt idx="24">
                  <c:v>629.304503582395</c:v>
                </c:pt>
                <c:pt idx="25">
                  <c:v>609.42380175100163</c:v>
                </c:pt>
                <c:pt idx="26">
                  <c:v>604.37002646139035</c:v>
                </c:pt>
                <c:pt idx="27">
                  <c:v>589.82961171952775</c:v>
                </c:pt>
                <c:pt idx="28">
                  <c:v>583.76858108108104</c:v>
                </c:pt>
                <c:pt idx="29">
                  <c:v>567.97117735565166</c:v>
                </c:pt>
                <c:pt idx="30">
                  <c:v>558.04132308845578</c:v>
                </c:pt>
                <c:pt idx="31">
                  <c:v>529.19748895605665</c:v>
                </c:pt>
                <c:pt idx="32">
                  <c:v>512.43361854816453</c:v>
                </c:pt>
                <c:pt idx="33">
                  <c:v>499.54487500569195</c:v>
                </c:pt>
                <c:pt idx="34">
                  <c:v>490.45259716672723</c:v>
                </c:pt>
                <c:pt idx="35">
                  <c:v>479.90616669628582</c:v>
                </c:pt>
                <c:pt idx="36">
                  <c:v>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96-4891-AD40-1FD23F082DAB}"/>
            </c:ext>
          </c:extLst>
        </c:ser>
        <c:ser>
          <c:idx val="4"/>
          <c:order val="4"/>
          <c:tx>
            <c:strRef>
              <c:f>'Data 1'!$F$4</c:f>
              <c:strCache>
                <c:ptCount val="1"/>
                <c:pt idx="0">
                  <c:v>Free-form pensions4</c:v>
                </c:pt>
              </c:strCache>
            </c:strRef>
          </c:tx>
          <c:spPr>
            <a:solidFill>
              <a:srgbClr val="E5E1C5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1'!$A$5:$A$41</c:f>
              <c:numCache>
                <c:formatCode>General</c:formatCode>
                <c:ptCount val="37"/>
                <c:pt idx="0">
                  <c:v>1986</c:v>
                </c:pt>
                <c:pt idx="1">
                  <c:v>1987</c:v>
                </c:pt>
                <c:pt idx="2">
                  <c:v>1988</c:v>
                </c:pt>
                <c:pt idx="3">
                  <c:v>1989</c:v>
                </c:pt>
                <c:pt idx="4">
                  <c:v>1990</c:v>
                </c:pt>
                <c:pt idx="5">
                  <c:v>1991</c:v>
                </c:pt>
                <c:pt idx="6">
                  <c:v>1992</c:v>
                </c:pt>
                <c:pt idx="7">
                  <c:v>1993</c:v>
                </c:pt>
                <c:pt idx="8">
                  <c:v>1994</c:v>
                </c:pt>
                <c:pt idx="9">
                  <c:v>1995</c:v>
                </c:pt>
                <c:pt idx="10">
                  <c:v>1996</c:v>
                </c:pt>
                <c:pt idx="11">
                  <c:v>1997</c:v>
                </c:pt>
                <c:pt idx="12">
                  <c:v>1998</c:v>
                </c:pt>
                <c:pt idx="13">
                  <c:v>1999</c:v>
                </c:pt>
                <c:pt idx="14">
                  <c:v>2000</c:v>
                </c:pt>
                <c:pt idx="15">
                  <c:v>2001</c:v>
                </c:pt>
                <c:pt idx="16">
                  <c:v>2002</c:v>
                </c:pt>
                <c:pt idx="17">
                  <c:v>2003</c:v>
                </c:pt>
                <c:pt idx="18">
                  <c:v>2004</c:v>
                </c:pt>
                <c:pt idx="19">
                  <c:v>2005</c:v>
                </c:pt>
                <c:pt idx="20">
                  <c:v>2006</c:v>
                </c:pt>
                <c:pt idx="21">
                  <c:v>2007</c:v>
                </c:pt>
                <c:pt idx="22">
                  <c:v>2008</c:v>
                </c:pt>
                <c:pt idx="23">
                  <c:v>2009</c:v>
                </c:pt>
                <c:pt idx="24">
                  <c:v>2010</c:v>
                </c:pt>
                <c:pt idx="25">
                  <c:v>2011</c:v>
                </c:pt>
                <c:pt idx="26">
                  <c:v>2012</c:v>
                </c:pt>
                <c:pt idx="27">
                  <c:v>2013</c:v>
                </c:pt>
                <c:pt idx="28">
                  <c:v>2014</c:v>
                </c:pt>
                <c:pt idx="29">
                  <c:v>2015</c:v>
                </c:pt>
                <c:pt idx="30">
                  <c:v>2016</c:v>
                </c:pt>
                <c:pt idx="31">
                  <c:v>2017</c:v>
                </c:pt>
                <c:pt idx="32">
                  <c:v>2018</c:v>
                </c:pt>
                <c:pt idx="33">
                  <c:v>2019</c:v>
                </c:pt>
                <c:pt idx="34">
                  <c:v>2020</c:v>
                </c:pt>
                <c:pt idx="35">
                  <c:v>2021</c:v>
                </c:pt>
                <c:pt idx="36">
                  <c:v>2022</c:v>
                </c:pt>
              </c:numCache>
            </c:numRef>
          </c:cat>
          <c:val>
            <c:numRef>
              <c:f>'Data 1'!$F$5:$F$41</c:f>
              <c:numCache>
                <c:formatCode>#\ ##0.0</c:formatCode>
                <c:ptCount val="37"/>
                <c:pt idx="0">
                  <c:v>393.79668049792531</c:v>
                </c:pt>
                <c:pt idx="1">
                  <c:v>400.41262135922335</c:v>
                </c:pt>
                <c:pt idx="2">
                  <c:v>411.04968339016074</c:v>
                </c:pt>
                <c:pt idx="3">
                  <c:v>411.36903039073809</c:v>
                </c:pt>
                <c:pt idx="4">
                  <c:v>412.00588742102241</c:v>
                </c:pt>
                <c:pt idx="5">
                  <c:v>382.37123353788871</c:v>
                </c:pt>
                <c:pt idx="6">
                  <c:v>385.64637096774192</c:v>
                </c:pt>
                <c:pt idx="7">
                  <c:v>347.54880537089451</c:v>
                </c:pt>
                <c:pt idx="8">
                  <c:v>361.08412553717932</c:v>
                </c:pt>
                <c:pt idx="9">
                  <c:v>346.68598878070799</c:v>
                </c:pt>
                <c:pt idx="10">
                  <c:v>338.50304506699149</c:v>
                </c:pt>
                <c:pt idx="11">
                  <c:v>340.47321428571428</c:v>
                </c:pt>
                <c:pt idx="12">
                  <c:v>337.25889846384416</c:v>
                </c:pt>
                <c:pt idx="13">
                  <c:v>317.01499999999999</c:v>
                </c:pt>
                <c:pt idx="14">
                  <c:v>286.53860853986265</c:v>
                </c:pt>
                <c:pt idx="15">
                  <c:v>279.31592734893468</c:v>
                </c:pt>
                <c:pt idx="16">
                  <c:v>295.77265692175405</c:v>
                </c:pt>
                <c:pt idx="17">
                  <c:v>301.4217524718718</c:v>
                </c:pt>
                <c:pt idx="18">
                  <c:v>309.06278713629405</c:v>
                </c:pt>
                <c:pt idx="19">
                  <c:v>286.08339425293821</c:v>
                </c:pt>
                <c:pt idx="20">
                  <c:v>298.45623342175065</c:v>
                </c:pt>
                <c:pt idx="21">
                  <c:v>310.64846361185982</c:v>
                </c:pt>
                <c:pt idx="22">
                  <c:v>313.51919390768273</c:v>
                </c:pt>
                <c:pt idx="23">
                  <c:v>317.23356643356641</c:v>
                </c:pt>
                <c:pt idx="24">
                  <c:v>674.95992835209825</c:v>
                </c:pt>
                <c:pt idx="25">
                  <c:v>775.19661670871039</c:v>
                </c:pt>
                <c:pt idx="26">
                  <c:v>704.13168150108243</c:v>
                </c:pt>
                <c:pt idx="27">
                  <c:v>699.56535343478879</c:v>
                </c:pt>
                <c:pt idx="28">
                  <c:v>701.4273648648649</c:v>
                </c:pt>
                <c:pt idx="29">
                  <c:v>727.81935301861949</c:v>
                </c:pt>
                <c:pt idx="30">
                  <c:v>746.69092016491754</c:v>
                </c:pt>
                <c:pt idx="31">
                  <c:v>728.76772843524759</c:v>
                </c:pt>
                <c:pt idx="32">
                  <c:v>681.02649737786362</c:v>
                </c:pt>
                <c:pt idx="33">
                  <c:v>738.88725467874872</c:v>
                </c:pt>
                <c:pt idx="34">
                  <c:v>697.3622865964403</c:v>
                </c:pt>
                <c:pt idx="35">
                  <c:v>682.36658077128141</c:v>
                </c:pt>
                <c:pt idx="36">
                  <c:v>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B96-4891-AD40-1FD23F082D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244731904"/>
        <c:axId val="244733440"/>
      </c:barChart>
      <c:catAx>
        <c:axId val="24473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4733440"/>
        <c:crosses val="autoZero"/>
        <c:auto val="1"/>
        <c:lblAlgn val="ctr"/>
        <c:lblOffset val="0"/>
        <c:tickLblSkip val="5"/>
        <c:tickMarkSkip val="1"/>
        <c:noMultiLvlLbl val="0"/>
      </c:catAx>
      <c:valAx>
        <c:axId val="244733440"/>
        <c:scaling>
          <c:orientation val="minMax"/>
          <c:max val="40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strRef>
              <c:f>'Data 1'!$B$3</c:f>
              <c:strCache>
                <c:ptCount val="1"/>
                <c:pt idx="0">
                  <c:v>Million euros</c:v>
                </c:pt>
              </c:strCache>
            </c:strRef>
          </c:tx>
          <c:layout>
            <c:manualLayout>
              <c:xMode val="edge"/>
              <c:yMode val="edge"/>
              <c:x val="6.0604842189697278E-2"/>
              <c:y val="0.15247340890899277"/>
            </c:manualLayout>
          </c:layout>
          <c:overlay val="0"/>
          <c:spPr>
            <a:noFill/>
            <a:ln w="25400">
              <a:noFill/>
            </a:ln>
          </c:spPr>
          <c:txPr>
            <a:bodyPr rot="0" vert="horz"/>
            <a:lstStyle/>
            <a:p>
              <a:pPr algn="ctr">
                <a:defRPr sz="1400" b="0" i="0" u="none" strike="noStrike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fi-FI"/>
            </a:p>
          </c:txPr>
        </c:title>
        <c:numFmt formatCode="#,##0" sourceLinked="0"/>
        <c:majorTickMark val="out"/>
        <c:minorTickMark val="out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4731904"/>
        <c:crosses val="autoZero"/>
        <c:crossBetween val="between"/>
        <c:majorUnit val="5000"/>
        <c:minorUnit val="10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userShapes r:id="rId2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3948647723382406E-2"/>
          <c:y val="0.210576015108593"/>
          <c:w val="0.7448545018829168"/>
          <c:h val="0.64919735599622286"/>
        </c:manualLayout>
      </c:layout>
      <c:lineChart>
        <c:grouping val="standard"/>
        <c:varyColors val="0"/>
        <c:ser>
          <c:idx val="0"/>
          <c:order val="0"/>
          <c:tx>
            <c:strRef>
              <c:f>'Data 2'!$B$4</c:f>
              <c:strCache>
                <c:ptCount val="1"/>
                <c:pt idx="0">
                  <c:v>Kela1</c:v>
                </c:pt>
              </c:strCache>
            </c:strRef>
          </c:tx>
          <c:spPr>
            <a:ln w="38100">
              <a:solidFill>
                <a:srgbClr val="AE5FD2"/>
              </a:solidFill>
              <a:prstDash val="solid"/>
            </a:ln>
          </c:spPr>
          <c:marker>
            <c:symbol val="none"/>
          </c:marker>
          <c:cat>
            <c:numRef>
              <c:f>'Data 2'!$A$5:$A$41</c:f>
              <c:numCache>
                <c:formatCode>General</c:formatCode>
                <c:ptCount val="37"/>
                <c:pt idx="0">
                  <c:v>1986</c:v>
                </c:pt>
                <c:pt idx="1">
                  <c:v>1987</c:v>
                </c:pt>
                <c:pt idx="2">
                  <c:v>1988</c:v>
                </c:pt>
                <c:pt idx="3">
                  <c:v>1989</c:v>
                </c:pt>
                <c:pt idx="4">
                  <c:v>1990</c:v>
                </c:pt>
                <c:pt idx="5">
                  <c:v>1991</c:v>
                </c:pt>
                <c:pt idx="6">
                  <c:v>1992</c:v>
                </c:pt>
                <c:pt idx="7">
                  <c:v>1993</c:v>
                </c:pt>
                <c:pt idx="8">
                  <c:v>1994</c:v>
                </c:pt>
                <c:pt idx="9">
                  <c:v>1995</c:v>
                </c:pt>
                <c:pt idx="10">
                  <c:v>1996</c:v>
                </c:pt>
                <c:pt idx="11">
                  <c:v>1997</c:v>
                </c:pt>
                <c:pt idx="12">
                  <c:v>1998</c:v>
                </c:pt>
                <c:pt idx="13">
                  <c:v>1999</c:v>
                </c:pt>
                <c:pt idx="14">
                  <c:v>2000</c:v>
                </c:pt>
                <c:pt idx="15">
                  <c:v>2001</c:v>
                </c:pt>
                <c:pt idx="16">
                  <c:v>2002</c:v>
                </c:pt>
                <c:pt idx="17">
                  <c:v>2003</c:v>
                </c:pt>
                <c:pt idx="18">
                  <c:v>2004</c:v>
                </c:pt>
                <c:pt idx="19">
                  <c:v>2005</c:v>
                </c:pt>
                <c:pt idx="20">
                  <c:v>2006</c:v>
                </c:pt>
                <c:pt idx="21">
                  <c:v>2007</c:v>
                </c:pt>
                <c:pt idx="22">
                  <c:v>2008</c:v>
                </c:pt>
                <c:pt idx="23">
                  <c:v>2009</c:v>
                </c:pt>
                <c:pt idx="24">
                  <c:v>2010</c:v>
                </c:pt>
                <c:pt idx="25">
                  <c:v>2011</c:v>
                </c:pt>
                <c:pt idx="26">
                  <c:v>2012</c:v>
                </c:pt>
                <c:pt idx="27">
                  <c:v>2013</c:v>
                </c:pt>
                <c:pt idx="28">
                  <c:v>2014</c:v>
                </c:pt>
                <c:pt idx="29">
                  <c:v>2015</c:v>
                </c:pt>
                <c:pt idx="30">
                  <c:v>2016</c:v>
                </c:pt>
                <c:pt idx="31">
                  <c:v>2017</c:v>
                </c:pt>
                <c:pt idx="32">
                  <c:v>2018</c:v>
                </c:pt>
                <c:pt idx="33">
                  <c:v>2019</c:v>
                </c:pt>
                <c:pt idx="34">
                  <c:v>2020</c:v>
                </c:pt>
                <c:pt idx="35">
                  <c:v>2021</c:v>
                </c:pt>
                <c:pt idx="36">
                  <c:v>2022</c:v>
                </c:pt>
              </c:numCache>
            </c:numRef>
          </c:cat>
          <c:val>
            <c:numRef>
              <c:f>'Data 2'!$B$5:$B$41</c:f>
              <c:numCache>
                <c:formatCode>0.0</c:formatCode>
                <c:ptCount val="37"/>
                <c:pt idx="0">
                  <c:v>35.800363408807144</c:v>
                </c:pt>
                <c:pt idx="1">
                  <c:v>34.234618283024645</c:v>
                </c:pt>
                <c:pt idx="2">
                  <c:v>32.504343205151521</c:v>
                </c:pt>
                <c:pt idx="3">
                  <c:v>31.069151071787616</c:v>
                </c:pt>
                <c:pt idx="4">
                  <c:v>29.973463057618666</c:v>
                </c:pt>
                <c:pt idx="5">
                  <c:v>29.067920675047777</c:v>
                </c:pt>
                <c:pt idx="6">
                  <c:v>27.863098961645306</c:v>
                </c:pt>
                <c:pt idx="7">
                  <c:v>27.191318239176589</c:v>
                </c:pt>
                <c:pt idx="8">
                  <c:v>26.058075439214832</c:v>
                </c:pt>
                <c:pt idx="9">
                  <c:v>25.316017981511607</c:v>
                </c:pt>
                <c:pt idx="10">
                  <c:v>24.135433340671149</c:v>
                </c:pt>
                <c:pt idx="11">
                  <c:v>23.082313889667432</c:v>
                </c:pt>
                <c:pt idx="12">
                  <c:v>21.470719896709141</c:v>
                </c:pt>
                <c:pt idx="13">
                  <c:v>20.143960335259749</c:v>
                </c:pt>
                <c:pt idx="14">
                  <c:v>18.975138031821761</c:v>
                </c:pt>
                <c:pt idx="15">
                  <c:v>18.119947762365189</c:v>
                </c:pt>
                <c:pt idx="16">
                  <c:v>17.44111342252776</c:v>
                </c:pt>
                <c:pt idx="17">
                  <c:v>16.596179327689601</c:v>
                </c:pt>
                <c:pt idx="18">
                  <c:v>15.860369173151314</c:v>
                </c:pt>
                <c:pt idx="19">
                  <c:v>15.485508357945612</c:v>
                </c:pt>
                <c:pt idx="20">
                  <c:v>14.955935969101894</c:v>
                </c:pt>
                <c:pt idx="21">
                  <c:v>14.398457747700199</c:v>
                </c:pt>
                <c:pt idx="22">
                  <c:v>12.374902002691817</c:v>
                </c:pt>
                <c:pt idx="23">
                  <c:v>11.659435965400984</c:v>
                </c:pt>
                <c:pt idx="24">
                  <c:v>10.810339234142177</c:v>
                </c:pt>
                <c:pt idx="25">
                  <c:v>10.516399035539003</c:v>
                </c:pt>
                <c:pt idx="26">
                  <c:v>10.094156178465751</c:v>
                </c:pt>
                <c:pt idx="27">
                  <c:v>9.6483028539116873</c:v>
                </c:pt>
                <c:pt idx="28">
                  <c:v>9.0994493342521547</c:v>
                </c:pt>
                <c:pt idx="29">
                  <c:v>8.6581144345297449</c:v>
                </c:pt>
                <c:pt idx="30">
                  <c:v>8.3286101291515955</c:v>
                </c:pt>
                <c:pt idx="31">
                  <c:v>7.8284398320544648</c:v>
                </c:pt>
                <c:pt idx="32">
                  <c:v>7.5314008138953596</c:v>
                </c:pt>
                <c:pt idx="33">
                  <c:v>7.193714323888825</c:v>
                </c:pt>
                <c:pt idx="34">
                  <c:v>7.5581203427025638</c:v>
                </c:pt>
                <c:pt idx="35">
                  <c:v>7.4085459569779246</c:v>
                </c:pt>
                <c:pt idx="36">
                  <c:v>7.4522018642591172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EB-47C3-B319-0F90CF7ED9CC}"/>
            </c:ext>
          </c:extLst>
        </c:ser>
        <c:ser>
          <c:idx val="1"/>
          <c:order val="1"/>
          <c:tx>
            <c:strRef>
              <c:f>'Data 2'!$C$4</c:f>
              <c:strCache>
                <c:ptCount val="1"/>
                <c:pt idx="0">
                  <c:v>Private sector</c:v>
                </c:pt>
              </c:strCache>
            </c:strRef>
          </c:tx>
          <c:spPr>
            <a:ln w="38100">
              <a:solidFill>
                <a:srgbClr val="558ED5"/>
              </a:solidFill>
              <a:prstDash val="solid"/>
            </a:ln>
          </c:spPr>
          <c:marker>
            <c:symbol val="none"/>
          </c:marker>
          <c:cat>
            <c:numRef>
              <c:f>'Data 2'!$A$5:$A$41</c:f>
              <c:numCache>
                <c:formatCode>General</c:formatCode>
                <c:ptCount val="37"/>
                <c:pt idx="0">
                  <c:v>1986</c:v>
                </c:pt>
                <c:pt idx="1">
                  <c:v>1987</c:v>
                </c:pt>
                <c:pt idx="2">
                  <c:v>1988</c:v>
                </c:pt>
                <c:pt idx="3">
                  <c:v>1989</c:v>
                </c:pt>
                <c:pt idx="4">
                  <c:v>1990</c:v>
                </c:pt>
                <c:pt idx="5">
                  <c:v>1991</c:v>
                </c:pt>
                <c:pt idx="6">
                  <c:v>1992</c:v>
                </c:pt>
                <c:pt idx="7">
                  <c:v>1993</c:v>
                </c:pt>
                <c:pt idx="8">
                  <c:v>1994</c:v>
                </c:pt>
                <c:pt idx="9">
                  <c:v>1995</c:v>
                </c:pt>
                <c:pt idx="10">
                  <c:v>1996</c:v>
                </c:pt>
                <c:pt idx="11">
                  <c:v>1997</c:v>
                </c:pt>
                <c:pt idx="12">
                  <c:v>1998</c:v>
                </c:pt>
                <c:pt idx="13">
                  <c:v>1999</c:v>
                </c:pt>
                <c:pt idx="14">
                  <c:v>2000</c:v>
                </c:pt>
                <c:pt idx="15">
                  <c:v>2001</c:v>
                </c:pt>
                <c:pt idx="16">
                  <c:v>2002</c:v>
                </c:pt>
                <c:pt idx="17">
                  <c:v>2003</c:v>
                </c:pt>
                <c:pt idx="18">
                  <c:v>2004</c:v>
                </c:pt>
                <c:pt idx="19">
                  <c:v>2005</c:v>
                </c:pt>
                <c:pt idx="20">
                  <c:v>2006</c:v>
                </c:pt>
                <c:pt idx="21">
                  <c:v>2007</c:v>
                </c:pt>
                <c:pt idx="22">
                  <c:v>2008</c:v>
                </c:pt>
                <c:pt idx="23">
                  <c:v>2009</c:v>
                </c:pt>
                <c:pt idx="24">
                  <c:v>2010</c:v>
                </c:pt>
                <c:pt idx="25">
                  <c:v>2011</c:v>
                </c:pt>
                <c:pt idx="26">
                  <c:v>2012</c:v>
                </c:pt>
                <c:pt idx="27">
                  <c:v>2013</c:v>
                </c:pt>
                <c:pt idx="28">
                  <c:v>2014</c:v>
                </c:pt>
                <c:pt idx="29">
                  <c:v>2015</c:v>
                </c:pt>
                <c:pt idx="30">
                  <c:v>2016</c:v>
                </c:pt>
                <c:pt idx="31">
                  <c:v>2017</c:v>
                </c:pt>
                <c:pt idx="32">
                  <c:v>2018</c:v>
                </c:pt>
                <c:pt idx="33">
                  <c:v>2019</c:v>
                </c:pt>
                <c:pt idx="34">
                  <c:v>2020</c:v>
                </c:pt>
                <c:pt idx="35">
                  <c:v>2021</c:v>
                </c:pt>
                <c:pt idx="36">
                  <c:v>2022</c:v>
                </c:pt>
              </c:numCache>
            </c:numRef>
          </c:cat>
          <c:val>
            <c:numRef>
              <c:f>'Data 2'!$C$5:$C$41</c:f>
              <c:numCache>
                <c:formatCode>0.0</c:formatCode>
                <c:ptCount val="37"/>
                <c:pt idx="0">
                  <c:v>34.27646550336349</c:v>
                </c:pt>
                <c:pt idx="1">
                  <c:v>36.118543327665101</c:v>
                </c:pt>
                <c:pt idx="2">
                  <c:v>37.407386726889108</c:v>
                </c:pt>
                <c:pt idx="3">
                  <c:v>38.542360144304737</c:v>
                </c:pt>
                <c:pt idx="4">
                  <c:v>38.879895434757181</c:v>
                </c:pt>
                <c:pt idx="5">
                  <c:v>40.035105494266659</c:v>
                </c:pt>
                <c:pt idx="6">
                  <c:v>40.916000229731971</c:v>
                </c:pt>
                <c:pt idx="7">
                  <c:v>41.570576740890445</c:v>
                </c:pt>
                <c:pt idx="8">
                  <c:v>42.093997902184739</c:v>
                </c:pt>
                <c:pt idx="9">
                  <c:v>42.702989826187931</c:v>
                </c:pt>
                <c:pt idx="10">
                  <c:v>43.45412098141199</c:v>
                </c:pt>
                <c:pt idx="11">
                  <c:v>44.197365817038296</c:v>
                </c:pt>
                <c:pt idx="12">
                  <c:v>45.101978254897425</c:v>
                </c:pt>
                <c:pt idx="13">
                  <c:v>46.051639322251027</c:v>
                </c:pt>
                <c:pt idx="14">
                  <c:v>47.017974495636913</c:v>
                </c:pt>
                <c:pt idx="15">
                  <c:v>47.675736740255985</c:v>
                </c:pt>
                <c:pt idx="16">
                  <c:v>48.22598398744595</c:v>
                </c:pt>
                <c:pt idx="17">
                  <c:v>48.824236605078397</c:v>
                </c:pt>
                <c:pt idx="18">
                  <c:v>49.128276009810925</c:v>
                </c:pt>
                <c:pt idx="19">
                  <c:v>49.722655190258308</c:v>
                </c:pt>
                <c:pt idx="20">
                  <c:v>50.264319599048001</c:v>
                </c:pt>
                <c:pt idx="21">
                  <c:v>50.813419978727723</c:v>
                </c:pt>
                <c:pt idx="22">
                  <c:v>52.092474352831545</c:v>
                </c:pt>
                <c:pt idx="23">
                  <c:v>52.987950394864079</c:v>
                </c:pt>
                <c:pt idx="24">
                  <c:v>53.059680128160579</c:v>
                </c:pt>
                <c:pt idx="25">
                  <c:v>53.179603393710238</c:v>
                </c:pt>
                <c:pt idx="26">
                  <c:v>53.783272665484148</c:v>
                </c:pt>
                <c:pt idx="27">
                  <c:v>54.286277551128556</c:v>
                </c:pt>
                <c:pt idx="28">
                  <c:v>54.769216678103469</c:v>
                </c:pt>
                <c:pt idx="29">
                  <c:v>55.148251418352686</c:v>
                </c:pt>
                <c:pt idx="30">
                  <c:v>55.434387357723047</c:v>
                </c:pt>
                <c:pt idx="31">
                  <c:v>55.93476387957795</c:v>
                </c:pt>
                <c:pt idx="32">
                  <c:v>56.293986008084637</c:v>
                </c:pt>
                <c:pt idx="33">
                  <c:v>56.471136145078518</c:v>
                </c:pt>
                <c:pt idx="34">
                  <c:v>56.359009151189497</c:v>
                </c:pt>
                <c:pt idx="35">
                  <c:v>56.450200115772766</c:v>
                </c:pt>
                <c:pt idx="36">
                  <c:v>56.423584433713017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EB-47C3-B319-0F90CF7ED9CC}"/>
            </c:ext>
          </c:extLst>
        </c:ser>
        <c:ser>
          <c:idx val="2"/>
          <c:order val="2"/>
          <c:tx>
            <c:strRef>
              <c:f>'Data 2'!$D$4</c:f>
              <c:strCache>
                <c:ptCount val="1"/>
                <c:pt idx="0">
                  <c:v>Public sector2</c:v>
                </c:pt>
              </c:strCache>
            </c:strRef>
          </c:tx>
          <c:spPr>
            <a:ln w="38100">
              <a:solidFill>
                <a:srgbClr val="00AC62"/>
              </a:solidFill>
              <a:prstDash val="solid"/>
            </a:ln>
          </c:spPr>
          <c:marker>
            <c:symbol val="none"/>
          </c:marker>
          <c:cat>
            <c:numRef>
              <c:f>'Data 2'!$A$5:$A$41</c:f>
              <c:numCache>
                <c:formatCode>General</c:formatCode>
                <c:ptCount val="37"/>
                <c:pt idx="0">
                  <c:v>1986</c:v>
                </c:pt>
                <c:pt idx="1">
                  <c:v>1987</c:v>
                </c:pt>
                <c:pt idx="2">
                  <c:v>1988</c:v>
                </c:pt>
                <c:pt idx="3">
                  <c:v>1989</c:v>
                </c:pt>
                <c:pt idx="4">
                  <c:v>1990</c:v>
                </c:pt>
                <c:pt idx="5">
                  <c:v>1991</c:v>
                </c:pt>
                <c:pt idx="6">
                  <c:v>1992</c:v>
                </c:pt>
                <c:pt idx="7">
                  <c:v>1993</c:v>
                </c:pt>
                <c:pt idx="8">
                  <c:v>1994</c:v>
                </c:pt>
                <c:pt idx="9">
                  <c:v>1995</c:v>
                </c:pt>
                <c:pt idx="10">
                  <c:v>1996</c:v>
                </c:pt>
                <c:pt idx="11">
                  <c:v>1997</c:v>
                </c:pt>
                <c:pt idx="12">
                  <c:v>1998</c:v>
                </c:pt>
                <c:pt idx="13">
                  <c:v>1999</c:v>
                </c:pt>
                <c:pt idx="14">
                  <c:v>2000</c:v>
                </c:pt>
                <c:pt idx="15">
                  <c:v>2001</c:v>
                </c:pt>
                <c:pt idx="16">
                  <c:v>2002</c:v>
                </c:pt>
                <c:pt idx="17">
                  <c:v>2003</c:v>
                </c:pt>
                <c:pt idx="18">
                  <c:v>2004</c:v>
                </c:pt>
                <c:pt idx="19">
                  <c:v>2005</c:v>
                </c:pt>
                <c:pt idx="20">
                  <c:v>2006</c:v>
                </c:pt>
                <c:pt idx="21">
                  <c:v>2007</c:v>
                </c:pt>
                <c:pt idx="22">
                  <c:v>2008</c:v>
                </c:pt>
                <c:pt idx="23">
                  <c:v>2009</c:v>
                </c:pt>
                <c:pt idx="24">
                  <c:v>2010</c:v>
                </c:pt>
                <c:pt idx="25">
                  <c:v>2011</c:v>
                </c:pt>
                <c:pt idx="26">
                  <c:v>2012</c:v>
                </c:pt>
                <c:pt idx="27">
                  <c:v>2013</c:v>
                </c:pt>
                <c:pt idx="28">
                  <c:v>2014</c:v>
                </c:pt>
                <c:pt idx="29">
                  <c:v>2015</c:v>
                </c:pt>
                <c:pt idx="30">
                  <c:v>2016</c:v>
                </c:pt>
                <c:pt idx="31">
                  <c:v>2017</c:v>
                </c:pt>
                <c:pt idx="32">
                  <c:v>2018</c:v>
                </c:pt>
                <c:pt idx="33">
                  <c:v>2019</c:v>
                </c:pt>
                <c:pt idx="34">
                  <c:v>2020</c:v>
                </c:pt>
                <c:pt idx="35">
                  <c:v>2021</c:v>
                </c:pt>
                <c:pt idx="36">
                  <c:v>2022</c:v>
                </c:pt>
              </c:numCache>
            </c:numRef>
          </c:cat>
          <c:val>
            <c:numRef>
              <c:f>'Data 2'!$D$5:$D$41</c:f>
              <c:numCache>
                <c:formatCode>0.0</c:formatCode>
                <c:ptCount val="37"/>
                <c:pt idx="0">
                  <c:v>22.026142270877966</c:v>
                </c:pt>
                <c:pt idx="1">
                  <c:v>22.252600997539801</c:v>
                </c:pt>
                <c:pt idx="2">
                  <c:v>22.53720957124666</c:v>
                </c:pt>
                <c:pt idx="3">
                  <c:v>23.224393715813097</c:v>
                </c:pt>
                <c:pt idx="4">
                  <c:v>24.171759167267997</c:v>
                </c:pt>
                <c:pt idx="5">
                  <c:v>24.426555763160515</c:v>
                </c:pt>
                <c:pt idx="6">
                  <c:v>24.858771050254276</c:v>
                </c:pt>
                <c:pt idx="7">
                  <c:v>25.195070394447868</c:v>
                </c:pt>
                <c:pt idx="8">
                  <c:v>25.731989996102623</c:v>
                </c:pt>
                <c:pt idx="9">
                  <c:v>26.278144238492363</c:v>
                </c:pt>
                <c:pt idx="10">
                  <c:v>26.935602389162909</c:v>
                </c:pt>
                <c:pt idx="11">
                  <c:v>27.365388625130286</c:v>
                </c:pt>
                <c:pt idx="12">
                  <c:v>28.124681648492761</c:v>
                </c:pt>
                <c:pt idx="13">
                  <c:v>28.759721469859006</c:v>
                </c:pt>
                <c:pt idx="14">
                  <c:v>29.302986937790713</c:v>
                </c:pt>
                <c:pt idx="15">
                  <c:v>29.687388296158844</c:v>
                </c:pt>
                <c:pt idx="16">
                  <c:v>29.872623760099295</c:v>
                </c:pt>
                <c:pt idx="17">
                  <c:v>30.229384787561138</c:v>
                </c:pt>
                <c:pt idx="18">
                  <c:v>30.562526144058772</c:v>
                </c:pt>
                <c:pt idx="19">
                  <c:v>30.742230467885591</c:v>
                </c:pt>
                <c:pt idx="20">
                  <c:v>30.893799603655157</c:v>
                </c:pt>
                <c:pt idx="21">
                  <c:v>31.05093672428913</c:v>
                </c:pt>
                <c:pt idx="22">
                  <c:v>31.831822681644056</c:v>
                </c:pt>
                <c:pt idx="23">
                  <c:v>31.84284476048748</c:v>
                </c:pt>
                <c:pt idx="24">
                  <c:v>31.549818784249666</c:v>
                </c:pt>
                <c:pt idx="25">
                  <c:v>31.515977443562125</c:v>
                </c:pt>
                <c:pt idx="26">
                  <c:v>31.735592230121533</c:v>
                </c:pt>
                <c:pt idx="27">
                  <c:v>31.904025026310549</c:v>
                </c:pt>
                <c:pt idx="28">
                  <c:v>32.093836898330586</c:v>
                </c:pt>
                <c:pt idx="29">
                  <c:v>32.240143719923822</c:v>
                </c:pt>
                <c:pt idx="30">
                  <c:v>32.342907062561558</c:v>
                </c:pt>
                <c:pt idx="31">
                  <c:v>32.563683501706777</c:v>
                </c:pt>
                <c:pt idx="32">
                  <c:v>32.736714946298612</c:v>
                </c:pt>
                <c:pt idx="33">
                  <c:v>32.844003988357628</c:v>
                </c:pt>
                <c:pt idx="34">
                  <c:v>32.821736437042794</c:v>
                </c:pt>
                <c:pt idx="35">
                  <c:v>32.874843222454189</c:v>
                </c:pt>
                <c:pt idx="36">
                  <c:v>32.85934307589708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EB-47C3-B319-0F90CF7ED9CC}"/>
            </c:ext>
          </c:extLst>
        </c:ser>
        <c:ser>
          <c:idx val="3"/>
          <c:order val="3"/>
          <c:tx>
            <c:strRef>
              <c:f>'Data 2'!$E$4</c:f>
              <c:strCache>
                <c:ptCount val="1"/>
                <c:pt idx="0">
                  <c:v>Pensions under special schemes3</c:v>
                </c:pt>
              </c:strCache>
            </c:strRef>
          </c:tx>
          <c:spPr>
            <a:ln w="38100">
              <a:solidFill>
                <a:srgbClr val="8C8B8D"/>
              </a:solidFill>
              <a:prstDash val="solid"/>
            </a:ln>
          </c:spPr>
          <c:marker>
            <c:symbol val="none"/>
          </c:marker>
          <c:cat>
            <c:numRef>
              <c:f>'Data 2'!$A$5:$A$41</c:f>
              <c:numCache>
                <c:formatCode>General</c:formatCode>
                <c:ptCount val="37"/>
                <c:pt idx="0">
                  <c:v>1986</c:v>
                </c:pt>
                <c:pt idx="1">
                  <c:v>1987</c:v>
                </c:pt>
                <c:pt idx="2">
                  <c:v>1988</c:v>
                </c:pt>
                <c:pt idx="3">
                  <c:v>1989</c:v>
                </c:pt>
                <c:pt idx="4">
                  <c:v>1990</c:v>
                </c:pt>
                <c:pt idx="5">
                  <c:v>1991</c:v>
                </c:pt>
                <c:pt idx="6">
                  <c:v>1992</c:v>
                </c:pt>
                <c:pt idx="7">
                  <c:v>1993</c:v>
                </c:pt>
                <c:pt idx="8">
                  <c:v>1994</c:v>
                </c:pt>
                <c:pt idx="9">
                  <c:v>1995</c:v>
                </c:pt>
                <c:pt idx="10">
                  <c:v>1996</c:v>
                </c:pt>
                <c:pt idx="11">
                  <c:v>1997</c:v>
                </c:pt>
                <c:pt idx="12">
                  <c:v>1998</c:v>
                </c:pt>
                <c:pt idx="13">
                  <c:v>1999</c:v>
                </c:pt>
                <c:pt idx="14">
                  <c:v>2000</c:v>
                </c:pt>
                <c:pt idx="15">
                  <c:v>2001</c:v>
                </c:pt>
                <c:pt idx="16">
                  <c:v>2002</c:v>
                </c:pt>
                <c:pt idx="17">
                  <c:v>2003</c:v>
                </c:pt>
                <c:pt idx="18">
                  <c:v>2004</c:v>
                </c:pt>
                <c:pt idx="19">
                  <c:v>2005</c:v>
                </c:pt>
                <c:pt idx="20">
                  <c:v>2006</c:v>
                </c:pt>
                <c:pt idx="21">
                  <c:v>2007</c:v>
                </c:pt>
                <c:pt idx="22">
                  <c:v>2008</c:v>
                </c:pt>
                <c:pt idx="23">
                  <c:v>2009</c:v>
                </c:pt>
                <c:pt idx="24">
                  <c:v>2010</c:v>
                </c:pt>
                <c:pt idx="25">
                  <c:v>2011</c:v>
                </c:pt>
                <c:pt idx="26">
                  <c:v>2012</c:v>
                </c:pt>
                <c:pt idx="27">
                  <c:v>2013</c:v>
                </c:pt>
                <c:pt idx="28">
                  <c:v>2014</c:v>
                </c:pt>
                <c:pt idx="29">
                  <c:v>2015</c:v>
                </c:pt>
                <c:pt idx="30">
                  <c:v>2016</c:v>
                </c:pt>
                <c:pt idx="31">
                  <c:v>2017</c:v>
                </c:pt>
                <c:pt idx="32">
                  <c:v>2018</c:v>
                </c:pt>
                <c:pt idx="33">
                  <c:v>2019</c:v>
                </c:pt>
                <c:pt idx="34">
                  <c:v>2020</c:v>
                </c:pt>
                <c:pt idx="35">
                  <c:v>2021</c:v>
                </c:pt>
                <c:pt idx="36">
                  <c:v>2022</c:v>
                </c:pt>
              </c:numCache>
            </c:numRef>
          </c:cat>
          <c:val>
            <c:numRef>
              <c:f>'Data 2'!$E$5:$E$41</c:f>
              <c:numCache>
                <c:formatCode>0.0</c:formatCode>
                <c:ptCount val="37"/>
                <c:pt idx="0">
                  <c:v>5.0712061261660777</c:v>
                </c:pt>
                <c:pt idx="1">
                  <c:v>4.6685733248607368</c:v>
                </c:pt>
                <c:pt idx="2">
                  <c:v>4.8450490559112316</c:v>
                </c:pt>
                <c:pt idx="3">
                  <c:v>4.524691621954454</c:v>
                </c:pt>
                <c:pt idx="4">
                  <c:v>4.4327353311605027</c:v>
                </c:pt>
                <c:pt idx="5">
                  <c:v>4.2392394235508917</c:v>
                </c:pt>
                <c:pt idx="6">
                  <c:v>4.2354627885767533</c:v>
                </c:pt>
                <c:pt idx="7">
                  <c:v>4.1604961006184809</c:v>
                </c:pt>
                <c:pt idx="8">
                  <c:v>4.1968842308818477</c:v>
                </c:pt>
                <c:pt idx="9">
                  <c:v>3.9091454239079551</c:v>
                </c:pt>
                <c:pt idx="10">
                  <c:v>3.7595490394876987</c:v>
                </c:pt>
                <c:pt idx="11">
                  <c:v>3.6441153902262089</c:v>
                </c:pt>
                <c:pt idx="12">
                  <c:v>3.639053078363204</c:v>
                </c:pt>
                <c:pt idx="13">
                  <c:v>3.5074591303265943</c:v>
                </c:pt>
                <c:pt idx="14">
                  <c:v>3.3088540274251712</c:v>
                </c:pt>
                <c:pt idx="15">
                  <c:v>3.2008678849055205</c:v>
                </c:pt>
                <c:pt idx="16">
                  <c:v>3.1234445587724062</c:v>
                </c:pt>
                <c:pt idx="17">
                  <c:v>3.0301388085983274</c:v>
                </c:pt>
                <c:pt idx="18">
                  <c:v>3.1396681520242331</c:v>
                </c:pt>
                <c:pt idx="19">
                  <c:v>2.8661338750391421</c:v>
                </c:pt>
                <c:pt idx="20">
                  <c:v>2.6803331363449945</c:v>
                </c:pt>
                <c:pt idx="21">
                  <c:v>2.5119628520557495</c:v>
                </c:pt>
                <c:pt idx="22">
                  <c:v>2.4622662406046167</c:v>
                </c:pt>
                <c:pt idx="23">
                  <c:v>2.3535026077443928</c:v>
                </c:pt>
                <c:pt idx="24">
                  <c:v>2.2099172613607099</c:v>
                </c:pt>
                <c:pt idx="25">
                  <c:v>2.107388703698017</c:v>
                </c:pt>
                <c:pt idx="26">
                  <c:v>2.0262553372418282</c:v>
                </c:pt>
                <c:pt idx="27">
                  <c:v>1.903616664382082</c:v>
                </c:pt>
                <c:pt idx="28">
                  <c:v>1.8339335370474621</c:v>
                </c:pt>
                <c:pt idx="29">
                  <c:v>1.7328947541767872</c:v>
                </c:pt>
                <c:pt idx="30">
                  <c:v>1.6655265390290224</c:v>
                </c:pt>
                <c:pt idx="31">
                  <c:v>1.5451953968840451</c:v>
                </c:pt>
                <c:pt idx="32">
                  <c:v>1.476123590200074</c:v>
                </c:pt>
                <c:pt idx="33">
                  <c:v>1.408219168366257</c:v>
                </c:pt>
                <c:pt idx="34">
                  <c:v>1.3465327769043196</c:v>
                </c:pt>
                <c:pt idx="35">
                  <c:v>1.3487115168186337</c:v>
                </c:pt>
                <c:pt idx="36">
                  <c:v>1.3480756133701364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EB-47C3-B319-0F90CF7ED9CC}"/>
            </c:ext>
          </c:extLst>
        </c:ser>
        <c:ser>
          <c:idx val="4"/>
          <c:order val="4"/>
          <c:tx>
            <c:strRef>
              <c:f>'Data 2'!$F$4</c:f>
              <c:strCache>
                <c:ptCount val="1"/>
                <c:pt idx="0">
                  <c:v>Free-form pensions4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numRef>
              <c:f>'Data 2'!$A$5:$A$41</c:f>
              <c:numCache>
                <c:formatCode>General</c:formatCode>
                <c:ptCount val="37"/>
                <c:pt idx="0">
                  <c:v>1986</c:v>
                </c:pt>
                <c:pt idx="1">
                  <c:v>1987</c:v>
                </c:pt>
                <c:pt idx="2">
                  <c:v>1988</c:v>
                </c:pt>
                <c:pt idx="3">
                  <c:v>1989</c:v>
                </c:pt>
                <c:pt idx="4">
                  <c:v>1990</c:v>
                </c:pt>
                <c:pt idx="5">
                  <c:v>1991</c:v>
                </c:pt>
                <c:pt idx="6">
                  <c:v>1992</c:v>
                </c:pt>
                <c:pt idx="7">
                  <c:v>1993</c:v>
                </c:pt>
                <c:pt idx="8">
                  <c:v>1994</c:v>
                </c:pt>
                <c:pt idx="9">
                  <c:v>1995</c:v>
                </c:pt>
                <c:pt idx="10">
                  <c:v>1996</c:v>
                </c:pt>
                <c:pt idx="11">
                  <c:v>1997</c:v>
                </c:pt>
                <c:pt idx="12">
                  <c:v>1998</c:v>
                </c:pt>
                <c:pt idx="13">
                  <c:v>1999</c:v>
                </c:pt>
                <c:pt idx="14">
                  <c:v>2000</c:v>
                </c:pt>
                <c:pt idx="15">
                  <c:v>2001</c:v>
                </c:pt>
                <c:pt idx="16">
                  <c:v>2002</c:v>
                </c:pt>
                <c:pt idx="17">
                  <c:v>2003</c:v>
                </c:pt>
                <c:pt idx="18">
                  <c:v>2004</c:v>
                </c:pt>
                <c:pt idx="19">
                  <c:v>2005</c:v>
                </c:pt>
                <c:pt idx="20">
                  <c:v>2006</c:v>
                </c:pt>
                <c:pt idx="21">
                  <c:v>2007</c:v>
                </c:pt>
                <c:pt idx="22">
                  <c:v>2008</c:v>
                </c:pt>
                <c:pt idx="23">
                  <c:v>2009</c:v>
                </c:pt>
                <c:pt idx="24">
                  <c:v>2010</c:v>
                </c:pt>
                <c:pt idx="25">
                  <c:v>2011</c:v>
                </c:pt>
                <c:pt idx="26">
                  <c:v>2012</c:v>
                </c:pt>
                <c:pt idx="27">
                  <c:v>2013</c:v>
                </c:pt>
                <c:pt idx="28">
                  <c:v>2014</c:v>
                </c:pt>
                <c:pt idx="29">
                  <c:v>2015</c:v>
                </c:pt>
                <c:pt idx="30">
                  <c:v>2016</c:v>
                </c:pt>
                <c:pt idx="31">
                  <c:v>2017</c:v>
                </c:pt>
                <c:pt idx="32">
                  <c:v>2018</c:v>
                </c:pt>
                <c:pt idx="33">
                  <c:v>2019</c:v>
                </c:pt>
                <c:pt idx="34">
                  <c:v>2020</c:v>
                </c:pt>
                <c:pt idx="35">
                  <c:v>2021</c:v>
                </c:pt>
                <c:pt idx="36">
                  <c:v>2022</c:v>
                </c:pt>
              </c:numCache>
            </c:numRef>
          </c:cat>
          <c:val>
            <c:numRef>
              <c:f>'Data 2'!$F$5:$F$41</c:f>
              <c:numCache>
                <c:formatCode>0.0</c:formatCode>
                <c:ptCount val="37"/>
                <c:pt idx="0">
                  <c:v>2.8258226907853143</c:v>
                </c:pt>
                <c:pt idx="1">
                  <c:v>2.7256640669097116</c:v>
                </c:pt>
                <c:pt idx="2">
                  <c:v>2.7060114408014857</c:v>
                </c:pt>
                <c:pt idx="3">
                  <c:v>2.6394034461400979</c:v>
                </c:pt>
                <c:pt idx="4">
                  <c:v>2.5421470091956619</c:v>
                </c:pt>
                <c:pt idx="5">
                  <c:v>2.2311786439741534</c:v>
                </c:pt>
                <c:pt idx="6">
                  <c:v>2.1266669697917031</c:v>
                </c:pt>
                <c:pt idx="7">
                  <c:v>1.8825385248666269</c:v>
                </c:pt>
                <c:pt idx="8">
                  <c:v>1.9190524316159543</c:v>
                </c:pt>
                <c:pt idx="9">
                  <c:v>1.7937025299001523</c:v>
                </c:pt>
                <c:pt idx="10">
                  <c:v>1.7152942492662626</c:v>
                </c:pt>
                <c:pt idx="11">
                  <c:v>1.710816277937778</c:v>
                </c:pt>
                <c:pt idx="12">
                  <c:v>1.6635671215374646</c:v>
                </c:pt>
                <c:pt idx="13">
                  <c:v>1.5372197423036309</c:v>
                </c:pt>
                <c:pt idx="14">
                  <c:v>1.395046507325443</c:v>
                </c:pt>
                <c:pt idx="15">
                  <c:v>1.3160593163144598</c:v>
                </c:pt>
                <c:pt idx="16">
                  <c:v>1.33683427115459</c:v>
                </c:pt>
                <c:pt idx="17">
                  <c:v>1.3200604710725385</c:v>
                </c:pt>
                <c:pt idx="18">
                  <c:v>1.3091605209547541</c:v>
                </c:pt>
                <c:pt idx="19">
                  <c:v>1.1834721088713482</c:v>
                </c:pt>
                <c:pt idx="20">
                  <c:v>1.2056116918499573</c:v>
                </c:pt>
                <c:pt idx="21">
                  <c:v>1.225222697227192</c:v>
                </c:pt>
                <c:pt idx="22">
                  <c:v>1.2385347222279737</c:v>
                </c:pt>
                <c:pt idx="23">
                  <c:v>1.1562662715030478</c:v>
                </c:pt>
                <c:pt idx="24">
                  <c:v>2.3702445920868791</c:v>
                </c:pt>
                <c:pt idx="25">
                  <c:v>2.6806314234906283</c:v>
                </c:pt>
                <c:pt idx="26">
                  <c:v>2.3607235886867364</c:v>
                </c:pt>
                <c:pt idx="27">
                  <c:v>2.2577779042671202</c:v>
                </c:pt>
                <c:pt idx="28">
                  <c:v>2.2035635522663304</c:v>
                </c:pt>
                <c:pt idx="29">
                  <c:v>2.2205956730169607</c:v>
                </c:pt>
                <c:pt idx="30">
                  <c:v>2.2285689115347846</c:v>
                </c:pt>
                <c:pt idx="31">
                  <c:v>2.1279173897767572</c:v>
                </c:pt>
                <c:pt idx="32">
                  <c:v>1.9617746415213104</c:v>
                </c:pt>
                <c:pt idx="33">
                  <c:v>2.0829263743087711</c:v>
                </c:pt>
                <c:pt idx="34">
                  <c:v>1.9146012921608293</c:v>
                </c:pt>
                <c:pt idx="35">
                  <c:v>1.9176991879764946</c:v>
                </c:pt>
                <c:pt idx="36">
                  <c:v>1.916795012760663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EB-47C3-B319-0F90CF7ED9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6626560"/>
        <c:axId val="246628352"/>
      </c:lineChart>
      <c:catAx>
        <c:axId val="246626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6628352"/>
        <c:crosses val="autoZero"/>
        <c:auto val="1"/>
        <c:lblAlgn val="ctr"/>
        <c:lblOffset val="0"/>
        <c:tickLblSkip val="5"/>
        <c:tickMarkSkip val="1"/>
        <c:noMultiLvlLbl val="0"/>
      </c:catAx>
      <c:valAx>
        <c:axId val="246628352"/>
        <c:scaling>
          <c:orientation val="minMax"/>
          <c:max val="6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6B6500"/>
              </a:solidFill>
              <a:prstDash val="sysDash"/>
            </a:ln>
          </c:spPr>
        </c:minorGridlines>
        <c:title>
          <c:tx>
            <c:strRef>
              <c:f>'Data 2'!$B$3</c:f>
              <c:strCache>
                <c:ptCount val="1"/>
                <c:pt idx="0">
                  <c:v>%</c:v>
                </c:pt>
              </c:strCache>
            </c:strRef>
          </c:tx>
          <c:layout>
            <c:manualLayout>
              <c:xMode val="edge"/>
              <c:yMode val="edge"/>
              <c:x val="5.4347192108232849E-2"/>
              <c:y val="0.14872536117121338"/>
            </c:manualLayout>
          </c:layout>
          <c:overlay val="0"/>
          <c:spPr>
            <a:noFill/>
            <a:ln w="25400">
              <a:noFill/>
            </a:ln>
          </c:spPr>
          <c:txPr>
            <a:bodyPr rot="0" vert="horz"/>
            <a:lstStyle/>
            <a:p>
              <a:pPr algn="ctr">
                <a:defRPr sz="1400" b="0" i="0" u="none" strike="noStrike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fi-FI"/>
            </a:p>
          </c:txPr>
        </c:title>
        <c:numFmt formatCode="0" sourceLinked="0"/>
        <c:majorTickMark val="out"/>
        <c:minorTickMark val="out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6626560"/>
        <c:crosses val="autoZero"/>
        <c:crossBetween val="midCat"/>
        <c:majorUnit val="1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127413127413126"/>
          <c:y val="0.21912453786316177"/>
          <c:w val="0.66023166023166024"/>
          <c:h val="0.661895230564635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'Data 3'!$B$4</c:f>
              <c:strCache>
                <c:ptCount val="1"/>
                <c:pt idx="0">
                  <c:v>National pension only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3'!$A$5:$A$47</c:f>
              <c:numCache>
                <c:formatCode>General</c:formatCode>
                <c:ptCount val="43"/>
                <c:pt idx="0">
                  <c:v>1980</c:v>
                </c:pt>
                <c:pt idx="1">
                  <c:v>1981</c:v>
                </c:pt>
                <c:pt idx="2">
                  <c:v>1982</c:v>
                </c:pt>
                <c:pt idx="3">
                  <c:v>1983</c:v>
                </c:pt>
                <c:pt idx="4">
                  <c:v>1984</c:v>
                </c:pt>
                <c:pt idx="5">
                  <c:v>1985</c:v>
                </c:pt>
                <c:pt idx="6">
                  <c:v>1986</c:v>
                </c:pt>
                <c:pt idx="7">
                  <c:v>1987</c:v>
                </c:pt>
                <c:pt idx="8">
                  <c:v>1988</c:v>
                </c:pt>
                <c:pt idx="9">
                  <c:v>1989</c:v>
                </c:pt>
                <c:pt idx="10">
                  <c:v>1990</c:v>
                </c:pt>
                <c:pt idx="11">
                  <c:v>1991</c:v>
                </c:pt>
                <c:pt idx="12">
                  <c:v>1992</c:v>
                </c:pt>
                <c:pt idx="13">
                  <c:v>1993</c:v>
                </c:pt>
                <c:pt idx="14">
                  <c:v>1994</c:v>
                </c:pt>
                <c:pt idx="15">
                  <c:v>1995</c:v>
                </c:pt>
                <c:pt idx="16">
                  <c:v>1996</c:v>
                </c:pt>
                <c:pt idx="17">
                  <c:v>1997</c:v>
                </c:pt>
                <c:pt idx="18">
                  <c:v>1998</c:v>
                </c:pt>
                <c:pt idx="19">
                  <c:v>1999</c:v>
                </c:pt>
                <c:pt idx="20">
                  <c:v>2000</c:v>
                </c:pt>
                <c:pt idx="21">
                  <c:v>2001</c:v>
                </c:pt>
                <c:pt idx="22">
                  <c:v>2002</c:v>
                </c:pt>
                <c:pt idx="23">
                  <c:v>2003</c:v>
                </c:pt>
                <c:pt idx="24">
                  <c:v>2004</c:v>
                </c:pt>
                <c:pt idx="25">
                  <c:v>2005</c:v>
                </c:pt>
                <c:pt idx="26">
                  <c:v>2006</c:v>
                </c:pt>
                <c:pt idx="27">
                  <c:v>2007</c:v>
                </c:pt>
                <c:pt idx="28">
                  <c:v>2008</c:v>
                </c:pt>
                <c:pt idx="29">
                  <c:v>2009</c:v>
                </c:pt>
                <c:pt idx="30">
                  <c:v>2010</c:v>
                </c:pt>
                <c:pt idx="31">
                  <c:v>2011</c:v>
                </c:pt>
                <c:pt idx="32">
                  <c:v>2012</c:v>
                </c:pt>
                <c:pt idx="33">
                  <c:v>2013</c:v>
                </c:pt>
                <c:pt idx="34">
                  <c:v>2014</c:v>
                </c:pt>
                <c:pt idx="35">
                  <c:v>2015</c:v>
                </c:pt>
                <c:pt idx="36">
                  <c:v>2016</c:v>
                </c:pt>
                <c:pt idx="37">
                  <c:v>2017</c:v>
                </c:pt>
                <c:pt idx="38">
                  <c:v>2018</c:v>
                </c:pt>
                <c:pt idx="39">
                  <c:v>2019</c:v>
                </c:pt>
                <c:pt idx="40">
                  <c:v>2020</c:v>
                </c:pt>
                <c:pt idx="41">
                  <c:v>2021</c:v>
                </c:pt>
                <c:pt idx="42">
                  <c:v>2022</c:v>
                </c:pt>
              </c:numCache>
            </c:numRef>
          </c:cat>
          <c:val>
            <c:numRef>
              <c:f>'Data 3'!$B$5:$B$47</c:f>
              <c:numCache>
                <c:formatCode>#,##0</c:formatCode>
                <c:ptCount val="43"/>
                <c:pt idx="0">
                  <c:v>325563</c:v>
                </c:pt>
                <c:pt idx="1">
                  <c:v>304765</c:v>
                </c:pt>
                <c:pt idx="2">
                  <c:v>285744</c:v>
                </c:pt>
                <c:pt idx="3">
                  <c:v>268252</c:v>
                </c:pt>
                <c:pt idx="4">
                  <c:v>253869</c:v>
                </c:pt>
                <c:pt idx="5">
                  <c:v>231943</c:v>
                </c:pt>
                <c:pt idx="6">
                  <c:v>218407</c:v>
                </c:pt>
                <c:pt idx="7">
                  <c:v>203515</c:v>
                </c:pt>
                <c:pt idx="8">
                  <c:v>190252</c:v>
                </c:pt>
                <c:pt idx="9">
                  <c:v>179528</c:v>
                </c:pt>
                <c:pt idx="10">
                  <c:v>167215</c:v>
                </c:pt>
                <c:pt idx="11">
                  <c:v>156188</c:v>
                </c:pt>
                <c:pt idx="12">
                  <c:v>146401</c:v>
                </c:pt>
                <c:pt idx="13">
                  <c:v>138655</c:v>
                </c:pt>
                <c:pt idx="14">
                  <c:v>130208</c:v>
                </c:pt>
                <c:pt idx="15">
                  <c:v>125236</c:v>
                </c:pt>
                <c:pt idx="16">
                  <c:v>123051</c:v>
                </c:pt>
                <c:pt idx="17">
                  <c:v>124757</c:v>
                </c:pt>
                <c:pt idx="18">
                  <c:v>124119</c:v>
                </c:pt>
                <c:pt idx="19">
                  <c:v>121051</c:v>
                </c:pt>
                <c:pt idx="20">
                  <c:v>117559</c:v>
                </c:pt>
                <c:pt idx="21">
                  <c:v>110865</c:v>
                </c:pt>
                <c:pt idx="22">
                  <c:v>108812</c:v>
                </c:pt>
                <c:pt idx="23">
                  <c:v>106707</c:v>
                </c:pt>
                <c:pt idx="24">
                  <c:v>105709</c:v>
                </c:pt>
                <c:pt idx="25">
                  <c:v>104712</c:v>
                </c:pt>
                <c:pt idx="26">
                  <c:v>103437</c:v>
                </c:pt>
                <c:pt idx="27">
                  <c:v>102894</c:v>
                </c:pt>
                <c:pt idx="28">
                  <c:v>104302</c:v>
                </c:pt>
                <c:pt idx="29">
                  <c:v>105061</c:v>
                </c:pt>
                <c:pt idx="30">
                  <c:v>105415</c:v>
                </c:pt>
                <c:pt idx="31">
                  <c:v>105900</c:v>
                </c:pt>
                <c:pt idx="32">
                  <c:v>104351</c:v>
                </c:pt>
                <c:pt idx="33">
                  <c:v>104241</c:v>
                </c:pt>
                <c:pt idx="34">
                  <c:v>103275</c:v>
                </c:pt>
                <c:pt idx="35">
                  <c:v>102994</c:v>
                </c:pt>
                <c:pt idx="36">
                  <c:v>102153</c:v>
                </c:pt>
                <c:pt idx="37">
                  <c:v>100972</c:v>
                </c:pt>
                <c:pt idx="38">
                  <c:v>99903</c:v>
                </c:pt>
                <c:pt idx="39">
                  <c:v>100265</c:v>
                </c:pt>
                <c:pt idx="40">
                  <c:v>100516</c:v>
                </c:pt>
                <c:pt idx="41">
                  <c:v>99376</c:v>
                </c:pt>
                <c:pt idx="42">
                  <c:v>96663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0-4CBC-9702-9D5E5CA001B9}"/>
            </c:ext>
          </c:extLst>
        </c:ser>
        <c:ser>
          <c:idx val="1"/>
          <c:order val="1"/>
          <c:tx>
            <c:strRef>
              <c:f>'Data 3'!$C$4</c:f>
              <c:strCache>
                <c:ptCount val="1"/>
                <c:pt idx="0">
                  <c:v>Both national and statutory earnings-related pension </c:v>
                </c:pt>
              </c:strCache>
            </c:strRef>
          </c:tx>
          <c:spPr>
            <a:solidFill>
              <a:srgbClr val="F39800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3'!$A$5:$A$47</c:f>
              <c:numCache>
                <c:formatCode>General</c:formatCode>
                <c:ptCount val="43"/>
                <c:pt idx="0">
                  <c:v>1980</c:v>
                </c:pt>
                <c:pt idx="1">
                  <c:v>1981</c:v>
                </c:pt>
                <c:pt idx="2">
                  <c:v>1982</c:v>
                </c:pt>
                <c:pt idx="3">
                  <c:v>1983</c:v>
                </c:pt>
                <c:pt idx="4">
                  <c:v>1984</c:v>
                </c:pt>
                <c:pt idx="5">
                  <c:v>1985</c:v>
                </c:pt>
                <c:pt idx="6">
                  <c:v>1986</c:v>
                </c:pt>
                <c:pt idx="7">
                  <c:v>1987</c:v>
                </c:pt>
                <c:pt idx="8">
                  <c:v>1988</c:v>
                </c:pt>
                <c:pt idx="9">
                  <c:v>1989</c:v>
                </c:pt>
                <c:pt idx="10">
                  <c:v>1990</c:v>
                </c:pt>
                <c:pt idx="11">
                  <c:v>1991</c:v>
                </c:pt>
                <c:pt idx="12">
                  <c:v>1992</c:v>
                </c:pt>
                <c:pt idx="13">
                  <c:v>1993</c:v>
                </c:pt>
                <c:pt idx="14">
                  <c:v>1994</c:v>
                </c:pt>
                <c:pt idx="15">
                  <c:v>1995</c:v>
                </c:pt>
                <c:pt idx="16">
                  <c:v>1996</c:v>
                </c:pt>
                <c:pt idx="17">
                  <c:v>1997</c:v>
                </c:pt>
                <c:pt idx="18">
                  <c:v>1998</c:v>
                </c:pt>
                <c:pt idx="19">
                  <c:v>1999</c:v>
                </c:pt>
                <c:pt idx="20">
                  <c:v>2000</c:v>
                </c:pt>
                <c:pt idx="21">
                  <c:v>2001</c:v>
                </c:pt>
                <c:pt idx="22">
                  <c:v>2002</c:v>
                </c:pt>
                <c:pt idx="23">
                  <c:v>2003</c:v>
                </c:pt>
                <c:pt idx="24">
                  <c:v>2004</c:v>
                </c:pt>
                <c:pt idx="25">
                  <c:v>2005</c:v>
                </c:pt>
                <c:pt idx="26">
                  <c:v>2006</c:v>
                </c:pt>
                <c:pt idx="27">
                  <c:v>2007</c:v>
                </c:pt>
                <c:pt idx="28">
                  <c:v>2008</c:v>
                </c:pt>
                <c:pt idx="29">
                  <c:v>2009</c:v>
                </c:pt>
                <c:pt idx="30">
                  <c:v>2010</c:v>
                </c:pt>
                <c:pt idx="31">
                  <c:v>2011</c:v>
                </c:pt>
                <c:pt idx="32">
                  <c:v>2012</c:v>
                </c:pt>
                <c:pt idx="33">
                  <c:v>2013</c:v>
                </c:pt>
                <c:pt idx="34">
                  <c:v>2014</c:v>
                </c:pt>
                <c:pt idx="35">
                  <c:v>2015</c:v>
                </c:pt>
                <c:pt idx="36">
                  <c:v>2016</c:v>
                </c:pt>
                <c:pt idx="37">
                  <c:v>2017</c:v>
                </c:pt>
                <c:pt idx="38">
                  <c:v>2018</c:v>
                </c:pt>
                <c:pt idx="39">
                  <c:v>2019</c:v>
                </c:pt>
                <c:pt idx="40">
                  <c:v>2020</c:v>
                </c:pt>
                <c:pt idx="41">
                  <c:v>2021</c:v>
                </c:pt>
                <c:pt idx="42">
                  <c:v>2022</c:v>
                </c:pt>
              </c:numCache>
            </c:numRef>
          </c:cat>
          <c:val>
            <c:numRef>
              <c:f>'Data 3'!$C$5:$C$47</c:f>
              <c:numCache>
                <c:formatCode>#,##0</c:formatCode>
                <c:ptCount val="43"/>
                <c:pt idx="0">
                  <c:v>601562</c:v>
                </c:pt>
                <c:pt idx="1">
                  <c:v>627883</c:v>
                </c:pt>
                <c:pt idx="2">
                  <c:v>651634</c:v>
                </c:pt>
                <c:pt idx="3">
                  <c:v>687478</c:v>
                </c:pt>
                <c:pt idx="4">
                  <c:v>711837</c:v>
                </c:pt>
                <c:pt idx="5">
                  <c:v>746279</c:v>
                </c:pt>
                <c:pt idx="6">
                  <c:v>791585</c:v>
                </c:pt>
                <c:pt idx="7">
                  <c:v>824607</c:v>
                </c:pt>
                <c:pt idx="8">
                  <c:v>848530</c:v>
                </c:pt>
                <c:pt idx="9">
                  <c:v>869935</c:v>
                </c:pt>
                <c:pt idx="10">
                  <c:v>892109</c:v>
                </c:pt>
                <c:pt idx="11">
                  <c:v>914121</c:v>
                </c:pt>
                <c:pt idx="12">
                  <c:v>935903</c:v>
                </c:pt>
                <c:pt idx="13">
                  <c:v>957063</c:v>
                </c:pt>
                <c:pt idx="14">
                  <c:v>978196</c:v>
                </c:pt>
                <c:pt idx="15">
                  <c:v>993991</c:v>
                </c:pt>
                <c:pt idx="16">
                  <c:v>994597</c:v>
                </c:pt>
                <c:pt idx="17">
                  <c:v>983925</c:v>
                </c:pt>
                <c:pt idx="18">
                  <c:v>968667</c:v>
                </c:pt>
                <c:pt idx="19">
                  <c:v>952510</c:v>
                </c:pt>
                <c:pt idx="20">
                  <c:v>936013</c:v>
                </c:pt>
                <c:pt idx="21">
                  <c:v>607972</c:v>
                </c:pt>
                <c:pt idx="22">
                  <c:v>605350</c:v>
                </c:pt>
                <c:pt idx="23">
                  <c:v>598170</c:v>
                </c:pt>
                <c:pt idx="24">
                  <c:v>592151</c:v>
                </c:pt>
                <c:pt idx="25">
                  <c:v>587465</c:v>
                </c:pt>
                <c:pt idx="26">
                  <c:v>581596</c:v>
                </c:pt>
                <c:pt idx="27">
                  <c:v>573027</c:v>
                </c:pt>
                <c:pt idx="28">
                  <c:v>605224</c:v>
                </c:pt>
                <c:pt idx="29">
                  <c:v>601195</c:v>
                </c:pt>
                <c:pt idx="30">
                  <c:v>591134</c:v>
                </c:pt>
                <c:pt idx="31">
                  <c:v>580643</c:v>
                </c:pt>
                <c:pt idx="32">
                  <c:v>569923</c:v>
                </c:pt>
                <c:pt idx="33">
                  <c:v>561673</c:v>
                </c:pt>
                <c:pt idx="34">
                  <c:v>549820</c:v>
                </c:pt>
                <c:pt idx="35">
                  <c:v>540530</c:v>
                </c:pt>
                <c:pt idx="36">
                  <c:v>536059</c:v>
                </c:pt>
                <c:pt idx="37">
                  <c:v>527375</c:v>
                </c:pt>
                <c:pt idx="38">
                  <c:v>517550</c:v>
                </c:pt>
                <c:pt idx="39">
                  <c:v>506268</c:v>
                </c:pt>
                <c:pt idx="40">
                  <c:v>498333</c:v>
                </c:pt>
                <c:pt idx="41">
                  <c:v>488570</c:v>
                </c:pt>
                <c:pt idx="42">
                  <c:v>478426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380-4CBC-9702-9D5E5CA001B9}"/>
            </c:ext>
          </c:extLst>
        </c:ser>
        <c:ser>
          <c:idx val="2"/>
          <c:order val="2"/>
          <c:tx>
            <c:strRef>
              <c:f>'Data 3'!$D$4</c:f>
              <c:strCache>
                <c:ptCount val="1"/>
                <c:pt idx="0">
                  <c:v>Statutory earnings-
related pension only</c:v>
                </c:pt>
              </c:strCache>
            </c:strRef>
          </c:tx>
          <c:spPr>
            <a:solidFill>
              <a:srgbClr val="E5E1C5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3'!$A$5:$A$47</c:f>
              <c:numCache>
                <c:formatCode>General</c:formatCode>
                <c:ptCount val="43"/>
                <c:pt idx="0">
                  <c:v>1980</c:v>
                </c:pt>
                <c:pt idx="1">
                  <c:v>1981</c:v>
                </c:pt>
                <c:pt idx="2">
                  <c:v>1982</c:v>
                </c:pt>
                <c:pt idx="3">
                  <c:v>1983</c:v>
                </c:pt>
                <c:pt idx="4">
                  <c:v>1984</c:v>
                </c:pt>
                <c:pt idx="5">
                  <c:v>1985</c:v>
                </c:pt>
                <c:pt idx="6">
                  <c:v>1986</c:v>
                </c:pt>
                <c:pt idx="7">
                  <c:v>1987</c:v>
                </c:pt>
                <c:pt idx="8">
                  <c:v>1988</c:v>
                </c:pt>
                <c:pt idx="9">
                  <c:v>1989</c:v>
                </c:pt>
                <c:pt idx="10">
                  <c:v>1990</c:v>
                </c:pt>
                <c:pt idx="11">
                  <c:v>1991</c:v>
                </c:pt>
                <c:pt idx="12">
                  <c:v>1992</c:v>
                </c:pt>
                <c:pt idx="13">
                  <c:v>1993</c:v>
                </c:pt>
                <c:pt idx="14">
                  <c:v>1994</c:v>
                </c:pt>
                <c:pt idx="15">
                  <c:v>1995</c:v>
                </c:pt>
                <c:pt idx="16">
                  <c:v>1996</c:v>
                </c:pt>
                <c:pt idx="17">
                  <c:v>1997</c:v>
                </c:pt>
                <c:pt idx="18">
                  <c:v>1998</c:v>
                </c:pt>
                <c:pt idx="19">
                  <c:v>1999</c:v>
                </c:pt>
                <c:pt idx="20">
                  <c:v>2000</c:v>
                </c:pt>
                <c:pt idx="21">
                  <c:v>2001</c:v>
                </c:pt>
                <c:pt idx="22">
                  <c:v>2002</c:v>
                </c:pt>
                <c:pt idx="23">
                  <c:v>2003</c:v>
                </c:pt>
                <c:pt idx="24">
                  <c:v>2004</c:v>
                </c:pt>
                <c:pt idx="25">
                  <c:v>2005</c:v>
                </c:pt>
                <c:pt idx="26">
                  <c:v>2006</c:v>
                </c:pt>
                <c:pt idx="27">
                  <c:v>2007</c:v>
                </c:pt>
                <c:pt idx="28">
                  <c:v>2008</c:v>
                </c:pt>
                <c:pt idx="29">
                  <c:v>2009</c:v>
                </c:pt>
                <c:pt idx="30">
                  <c:v>2010</c:v>
                </c:pt>
                <c:pt idx="31">
                  <c:v>2011</c:v>
                </c:pt>
                <c:pt idx="32">
                  <c:v>2012</c:v>
                </c:pt>
                <c:pt idx="33">
                  <c:v>2013</c:v>
                </c:pt>
                <c:pt idx="34">
                  <c:v>2014</c:v>
                </c:pt>
                <c:pt idx="35">
                  <c:v>2015</c:v>
                </c:pt>
                <c:pt idx="36">
                  <c:v>2016</c:v>
                </c:pt>
                <c:pt idx="37">
                  <c:v>2017</c:v>
                </c:pt>
                <c:pt idx="38">
                  <c:v>2018</c:v>
                </c:pt>
                <c:pt idx="39">
                  <c:v>2019</c:v>
                </c:pt>
                <c:pt idx="40">
                  <c:v>2020</c:v>
                </c:pt>
                <c:pt idx="41">
                  <c:v>2021</c:v>
                </c:pt>
                <c:pt idx="42">
                  <c:v>2022</c:v>
                </c:pt>
              </c:numCache>
            </c:numRef>
          </c:cat>
          <c:val>
            <c:numRef>
              <c:f>'Data 3'!$D$5:$D$47</c:f>
              <c:numCache>
                <c:formatCode>#,##0</c:formatCode>
                <c:ptCount val="43"/>
                <c:pt idx="0">
                  <c:v>83745</c:v>
                </c:pt>
                <c:pt idx="1">
                  <c:v>84122</c:v>
                </c:pt>
                <c:pt idx="2">
                  <c:v>86902</c:v>
                </c:pt>
                <c:pt idx="3">
                  <c:v>85475</c:v>
                </c:pt>
                <c:pt idx="4">
                  <c:v>88107</c:v>
                </c:pt>
                <c:pt idx="5">
                  <c:v>90056</c:v>
                </c:pt>
                <c:pt idx="6">
                  <c:v>92719</c:v>
                </c:pt>
                <c:pt idx="7">
                  <c:v>94866</c:v>
                </c:pt>
                <c:pt idx="8">
                  <c:v>94751</c:v>
                </c:pt>
                <c:pt idx="9">
                  <c:v>99748</c:v>
                </c:pt>
                <c:pt idx="10">
                  <c:v>101659</c:v>
                </c:pt>
                <c:pt idx="11">
                  <c:v>101015</c:v>
                </c:pt>
                <c:pt idx="12">
                  <c:v>100630</c:v>
                </c:pt>
                <c:pt idx="13">
                  <c:v>102889</c:v>
                </c:pt>
                <c:pt idx="14">
                  <c:v>102582</c:v>
                </c:pt>
                <c:pt idx="15">
                  <c:v>100520</c:v>
                </c:pt>
                <c:pt idx="16">
                  <c:v>115005</c:v>
                </c:pt>
                <c:pt idx="17">
                  <c:v>133551</c:v>
                </c:pt>
                <c:pt idx="18">
                  <c:v>162080</c:v>
                </c:pt>
                <c:pt idx="19">
                  <c:v>196420</c:v>
                </c:pt>
                <c:pt idx="20">
                  <c:v>230573</c:v>
                </c:pt>
                <c:pt idx="21">
                  <c:v>577641</c:v>
                </c:pt>
                <c:pt idx="22">
                  <c:v>603138</c:v>
                </c:pt>
                <c:pt idx="23">
                  <c:v>625111</c:v>
                </c:pt>
                <c:pt idx="24">
                  <c:v>640142</c:v>
                </c:pt>
                <c:pt idx="25">
                  <c:v>664109</c:v>
                </c:pt>
                <c:pt idx="26">
                  <c:v>686911</c:v>
                </c:pt>
                <c:pt idx="27">
                  <c:v>713911</c:v>
                </c:pt>
                <c:pt idx="28">
                  <c:v>704673</c:v>
                </c:pt>
                <c:pt idx="29">
                  <c:v>736933</c:v>
                </c:pt>
                <c:pt idx="30">
                  <c:v>767286</c:v>
                </c:pt>
                <c:pt idx="31">
                  <c:v>796498</c:v>
                </c:pt>
                <c:pt idx="32">
                  <c:v>820151</c:v>
                </c:pt>
                <c:pt idx="33">
                  <c:v>847208</c:v>
                </c:pt>
                <c:pt idx="34">
                  <c:v>872222</c:v>
                </c:pt>
                <c:pt idx="35">
                  <c:v>897448</c:v>
                </c:pt>
                <c:pt idx="36">
                  <c:v>920688</c:v>
                </c:pt>
                <c:pt idx="37">
                  <c:v>957235</c:v>
                </c:pt>
                <c:pt idx="38">
                  <c:v>982772</c:v>
                </c:pt>
                <c:pt idx="39">
                  <c:v>1005940</c:v>
                </c:pt>
                <c:pt idx="40">
                  <c:v>1018712</c:v>
                </c:pt>
                <c:pt idx="41">
                  <c:v>1033487</c:v>
                </c:pt>
                <c:pt idx="42">
                  <c:v>1072929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380-4CBC-9702-9D5E5CA001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247270016"/>
        <c:axId val="247296384"/>
      </c:barChart>
      <c:catAx>
        <c:axId val="247270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7296384"/>
        <c:crosses val="autoZero"/>
        <c:auto val="1"/>
        <c:lblAlgn val="ctr"/>
        <c:lblOffset val="0"/>
        <c:tickLblSkip val="5"/>
        <c:tickMarkSkip val="1"/>
        <c:noMultiLvlLbl val="0"/>
      </c:catAx>
      <c:valAx>
        <c:axId val="247296384"/>
        <c:scaling>
          <c:orientation val="minMax"/>
          <c:max val="1800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strRef>
              <c:f>'Data 3'!$B$3</c:f>
              <c:strCache>
                <c:ptCount val="1"/>
                <c:pt idx="0">
                  <c:v>Number of recipients</c:v>
                </c:pt>
              </c:strCache>
            </c:strRef>
          </c:tx>
          <c:layout>
            <c:manualLayout>
              <c:xMode val="edge"/>
              <c:yMode val="edge"/>
              <c:x val="2.2746040802870654E-2"/>
              <c:y val="0.16767072432777583"/>
            </c:manualLayout>
          </c:layout>
          <c:overlay val="0"/>
          <c:spPr>
            <a:noFill/>
            <a:ln w="25400">
              <a:noFill/>
            </a:ln>
          </c:spPr>
          <c:txPr>
            <a:bodyPr rot="0" vert="horz"/>
            <a:lstStyle/>
            <a:p>
              <a:pPr algn="ctr">
                <a:defRPr sz="1400" b="0" i="0" u="none" strike="noStrike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fi-FI"/>
            </a:p>
          </c:txPr>
        </c:title>
        <c:numFmt formatCode="#,##0" sourceLinked="1"/>
        <c:majorTickMark val="out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7270016"/>
        <c:crosses val="autoZero"/>
        <c:crossBetween val="between"/>
        <c:majorUnit val="200000"/>
        <c:minorUnit val="1000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539651837524178"/>
          <c:y val="0.21306818181818182"/>
          <c:w val="0.7852998065764023"/>
          <c:h val="0.632102272727272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'Data 4'!$A$15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37-43AB-8D45-F1BE376AAE95}"/>
              </c:ext>
            </c:extLst>
          </c:dPt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4'!$B$15:$G$15</c:f>
              <c:numCache>
                <c:formatCode>#,##0</c:formatCode>
                <c:ptCount val="6"/>
                <c:pt idx="0">
                  <c:v>869672</c:v>
                </c:pt>
                <c:pt idx="1">
                  <c:v>276269</c:v>
                </c:pt>
                <c:pt idx="2">
                  <c:v>54291</c:v>
                </c:pt>
                <c:pt idx="3">
                  <c:v>65378</c:v>
                </c:pt>
                <c:pt idx="4">
                  <c:v>252798</c:v>
                </c:pt>
                <c:pt idx="5">
                  <c:v>28476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A4-4FD7-8CD0-D843ECED5AF8}"/>
            </c:ext>
          </c:extLst>
        </c:ser>
        <c:ser>
          <c:idx val="1"/>
          <c:order val="1"/>
          <c:tx>
            <c:strRef>
              <c:f>'Data 4'!$A$16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4'!$B$16:$G$16</c:f>
              <c:numCache>
                <c:formatCode>#,##0</c:formatCode>
                <c:ptCount val="6"/>
                <c:pt idx="0">
                  <c:v>875598</c:v>
                </c:pt>
                <c:pt idx="1">
                  <c:v>267906</c:v>
                </c:pt>
                <c:pt idx="2">
                  <c:v>58022</c:v>
                </c:pt>
                <c:pt idx="3">
                  <c:v>68405</c:v>
                </c:pt>
                <c:pt idx="4">
                  <c:v>255287</c:v>
                </c:pt>
                <c:pt idx="5">
                  <c:v>28072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EA4-4FD7-8CD0-D843ECED5AF8}"/>
            </c:ext>
          </c:extLst>
        </c:ser>
        <c:ser>
          <c:idx val="2"/>
          <c:order val="2"/>
          <c:tx>
            <c:strRef>
              <c:f>'Data 4'!$A$17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4'!$B$17:$G$17</c:f>
              <c:numCache>
                <c:formatCode>#,##0</c:formatCode>
                <c:ptCount val="6"/>
                <c:pt idx="0">
                  <c:v>889629</c:v>
                </c:pt>
                <c:pt idx="1">
                  <c:v>267204</c:v>
                </c:pt>
                <c:pt idx="2">
                  <c:v>57593</c:v>
                </c:pt>
                <c:pt idx="3">
                  <c:v>77271</c:v>
                </c:pt>
                <c:pt idx="4">
                  <c:v>257066</c:v>
                </c:pt>
                <c:pt idx="5">
                  <c:v>27671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EA4-4FD7-8CD0-D843ECED5AF8}"/>
            </c:ext>
          </c:extLst>
        </c:ser>
        <c:ser>
          <c:idx val="3"/>
          <c:order val="3"/>
          <c:tx>
            <c:strRef>
              <c:f>'Data 4'!$A$18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4'!$B$18:$G$18</c:f>
              <c:numCache>
                <c:formatCode>#,##0</c:formatCode>
                <c:ptCount val="6"/>
                <c:pt idx="0">
                  <c:v>901931</c:v>
                </c:pt>
                <c:pt idx="1">
                  <c:v>267140</c:v>
                </c:pt>
                <c:pt idx="2">
                  <c:v>55707</c:v>
                </c:pt>
                <c:pt idx="3">
                  <c:v>76882</c:v>
                </c:pt>
                <c:pt idx="4">
                  <c:v>259043</c:v>
                </c:pt>
                <c:pt idx="5">
                  <c:v>26871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EA4-4FD7-8CD0-D843ECED5AF8}"/>
            </c:ext>
          </c:extLst>
        </c:ser>
        <c:ser>
          <c:idx val="4"/>
          <c:order val="4"/>
          <c:tx>
            <c:strRef>
              <c:f>'Data 4'!$A$19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4'!$B$19:$G$19</c:f>
              <c:numCache>
                <c:formatCode>#,##0</c:formatCode>
                <c:ptCount val="6"/>
                <c:pt idx="0">
                  <c:v>917276</c:v>
                </c:pt>
                <c:pt idx="1">
                  <c:v>266972</c:v>
                </c:pt>
                <c:pt idx="2">
                  <c:v>52898</c:v>
                </c:pt>
                <c:pt idx="3">
                  <c:v>70197</c:v>
                </c:pt>
                <c:pt idx="4">
                  <c:v>260283</c:v>
                </c:pt>
                <c:pt idx="5">
                  <c:v>26109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EA4-4FD7-8CD0-D843ECED5AF8}"/>
            </c:ext>
          </c:extLst>
        </c:ser>
        <c:ser>
          <c:idx val="5"/>
          <c:order val="5"/>
          <c:tx>
            <c:strRef>
              <c:f>'Data 4'!$A$20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4'!$B$20:$G$20</c:f>
              <c:numCache>
                <c:formatCode>#,##0</c:formatCode>
                <c:ptCount val="6"/>
                <c:pt idx="0">
                  <c:v>940037</c:v>
                </c:pt>
                <c:pt idx="1">
                  <c:v>269428</c:v>
                </c:pt>
                <c:pt idx="2">
                  <c:v>50933</c:v>
                </c:pt>
                <c:pt idx="3">
                  <c:v>64923</c:v>
                </c:pt>
                <c:pt idx="4">
                  <c:v>261761</c:v>
                </c:pt>
                <c:pt idx="5">
                  <c:v>25694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EA4-4FD7-8CD0-D843ECED5AF8}"/>
            </c:ext>
          </c:extLst>
        </c:ser>
        <c:ser>
          <c:idx val="6"/>
          <c:order val="6"/>
          <c:tx>
            <c:strRef>
              <c:f>'Data 4'!$A$21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4'!$B$21:$G$21</c:f>
              <c:numCache>
                <c:formatCode>#,##0</c:formatCode>
                <c:ptCount val="6"/>
                <c:pt idx="0">
                  <c:v>964382</c:v>
                </c:pt>
                <c:pt idx="1">
                  <c:v>267383</c:v>
                </c:pt>
                <c:pt idx="2">
                  <c:v>47671</c:v>
                </c:pt>
                <c:pt idx="3">
                  <c:v>61198</c:v>
                </c:pt>
                <c:pt idx="4">
                  <c:v>262642</c:v>
                </c:pt>
                <c:pt idx="5">
                  <c:v>25058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EA4-4FD7-8CD0-D843ECED5AF8}"/>
            </c:ext>
          </c:extLst>
        </c:ser>
        <c:ser>
          <c:idx val="7"/>
          <c:order val="7"/>
          <c:tx>
            <c:strRef>
              <c:f>'Data 4'!$A$22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4'!$B$22:$G$22</c:f>
              <c:numCache>
                <c:formatCode>#,##0</c:formatCode>
                <c:ptCount val="6"/>
                <c:pt idx="0">
                  <c:v>978278</c:v>
                </c:pt>
                <c:pt idx="1">
                  <c:v>271624</c:v>
                </c:pt>
                <c:pt idx="2">
                  <c:v>50263</c:v>
                </c:pt>
                <c:pt idx="3">
                  <c:v>59304</c:v>
                </c:pt>
                <c:pt idx="4">
                  <c:v>263400</c:v>
                </c:pt>
                <c:pt idx="5">
                  <c:v>24489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EA4-4FD7-8CD0-D843ECED5AF8}"/>
            </c:ext>
          </c:extLst>
        </c:ser>
        <c:ser>
          <c:idx val="8"/>
          <c:order val="8"/>
          <c:tx>
            <c:strRef>
              <c:f>'Data 4'!$A$23</c:f>
              <c:strCache>
                <c:ptCount val="1"/>
                <c:pt idx="0">
                  <c:v>2008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4'!$B$23:$G$23</c:f>
              <c:numCache>
                <c:formatCode>#,##0</c:formatCode>
                <c:ptCount val="6"/>
                <c:pt idx="0">
                  <c:v>1005277</c:v>
                </c:pt>
                <c:pt idx="1">
                  <c:v>272878</c:v>
                </c:pt>
                <c:pt idx="2">
                  <c:v>50770</c:v>
                </c:pt>
                <c:pt idx="3">
                  <c:v>56990</c:v>
                </c:pt>
                <c:pt idx="4">
                  <c:v>263512</c:v>
                </c:pt>
                <c:pt idx="5">
                  <c:v>23893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EA4-4FD7-8CD0-D843ECED5AF8}"/>
            </c:ext>
          </c:extLst>
        </c:ser>
        <c:ser>
          <c:idx val="9"/>
          <c:order val="9"/>
          <c:tx>
            <c:strRef>
              <c:f>'Data 4'!$A$24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4'!$B$24:$G$24</c:f>
              <c:numCache>
                <c:formatCode>#,##0</c:formatCode>
                <c:ptCount val="6"/>
                <c:pt idx="0">
                  <c:v>1048379</c:v>
                </c:pt>
                <c:pt idx="1">
                  <c:v>272326</c:v>
                </c:pt>
                <c:pt idx="2">
                  <c:v>46602</c:v>
                </c:pt>
                <c:pt idx="3">
                  <c:v>54185</c:v>
                </c:pt>
                <c:pt idx="4">
                  <c:v>263818</c:v>
                </c:pt>
                <c:pt idx="5">
                  <c:v>23344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2EA4-4FD7-8CD0-D843ECED5AF8}"/>
            </c:ext>
          </c:extLst>
        </c:ser>
        <c:ser>
          <c:idx val="10"/>
          <c:order val="10"/>
          <c:tx>
            <c:strRef>
              <c:f>'Data 4'!$A$25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4'!$B$25:$G$25</c:f>
              <c:numCache>
                <c:formatCode>#,##0</c:formatCode>
                <c:ptCount val="6"/>
                <c:pt idx="0">
                  <c:v>1093267</c:v>
                </c:pt>
                <c:pt idx="1">
                  <c:v>267248</c:v>
                </c:pt>
                <c:pt idx="2">
                  <c:v>33938</c:v>
                </c:pt>
                <c:pt idx="3">
                  <c:v>53094</c:v>
                </c:pt>
                <c:pt idx="4">
                  <c:v>263176</c:v>
                </c:pt>
                <c:pt idx="5">
                  <c:v>22503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2EA4-4FD7-8CD0-D843ECED5AF8}"/>
            </c:ext>
          </c:extLst>
        </c:ser>
        <c:ser>
          <c:idx val="11"/>
          <c:order val="11"/>
          <c:tx>
            <c:strRef>
              <c:f>'Data 4'!$A$26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4'!$B$26:$G$26</c:f>
              <c:numCache>
                <c:formatCode>#,##0</c:formatCode>
                <c:ptCount val="6"/>
                <c:pt idx="0">
                  <c:v>1134942</c:v>
                </c:pt>
                <c:pt idx="1">
                  <c:v>260453</c:v>
                </c:pt>
                <c:pt idx="2">
                  <c:v>23017</c:v>
                </c:pt>
                <c:pt idx="3">
                  <c:v>49673</c:v>
                </c:pt>
                <c:pt idx="4">
                  <c:v>262692</c:v>
                </c:pt>
                <c:pt idx="5">
                  <c:v>21808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2EA4-4FD7-8CD0-D843ECED5AF8}"/>
            </c:ext>
          </c:extLst>
        </c:ser>
        <c:ser>
          <c:idx val="12"/>
          <c:order val="12"/>
          <c:tx>
            <c:strRef>
              <c:f>'Data 4'!$A$27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4'!$B$27:$G$27</c:f>
              <c:numCache>
                <c:formatCode>#,##0</c:formatCode>
                <c:ptCount val="6"/>
                <c:pt idx="0">
                  <c:v>1174470</c:v>
                </c:pt>
                <c:pt idx="1">
                  <c:v>250703</c:v>
                </c:pt>
                <c:pt idx="2">
                  <c:v>10956</c:v>
                </c:pt>
                <c:pt idx="3">
                  <c:v>43666</c:v>
                </c:pt>
                <c:pt idx="4">
                  <c:v>261135</c:v>
                </c:pt>
                <c:pt idx="5">
                  <c:v>21147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EA4-4FD7-8CD0-D843ECED5AF8}"/>
            </c:ext>
          </c:extLst>
        </c:ser>
        <c:ser>
          <c:idx val="13"/>
          <c:order val="13"/>
          <c:tx>
            <c:strRef>
              <c:f>'Data 4'!$A$28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4'!$B$28:$G$28</c:f>
              <c:numCache>
                <c:formatCode>#,##0</c:formatCode>
                <c:ptCount val="6"/>
                <c:pt idx="0">
                  <c:v>1209645</c:v>
                </c:pt>
                <c:pt idx="1">
                  <c:v>241872</c:v>
                </c:pt>
                <c:pt idx="2">
                  <c:v>5257</c:v>
                </c:pt>
                <c:pt idx="3">
                  <c:v>38737</c:v>
                </c:pt>
                <c:pt idx="4">
                  <c:v>259932</c:v>
                </c:pt>
                <c:pt idx="5">
                  <c:v>20407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2EA4-4FD7-8CD0-D843ECED5AF8}"/>
            </c:ext>
          </c:extLst>
        </c:ser>
        <c:ser>
          <c:idx val="14"/>
          <c:order val="14"/>
          <c:tx>
            <c:strRef>
              <c:f>'Data 4'!$A$29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4'!$B$29:$G$29</c:f>
              <c:numCache>
                <c:formatCode>#,##0</c:formatCode>
                <c:ptCount val="6"/>
                <c:pt idx="0">
                  <c:v>1237541</c:v>
                </c:pt>
                <c:pt idx="1">
                  <c:v>232475</c:v>
                </c:pt>
                <c:pt idx="2">
                  <c:v>380</c:v>
                </c:pt>
                <c:pt idx="3">
                  <c:v>32868</c:v>
                </c:pt>
                <c:pt idx="4">
                  <c:v>258354</c:v>
                </c:pt>
                <c:pt idx="5">
                  <c:v>19638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2EA4-4FD7-8CD0-D843ECED5AF8}"/>
            </c:ext>
          </c:extLst>
        </c:ser>
        <c:ser>
          <c:idx val="15"/>
          <c:order val="15"/>
          <c:tx>
            <c:strRef>
              <c:f>'Data 4'!$A$30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4'!$B$30:$G$30</c:f>
              <c:numCache>
                <c:formatCode>#,##0</c:formatCode>
                <c:ptCount val="6"/>
                <c:pt idx="0">
                  <c:v>1270408</c:v>
                </c:pt>
                <c:pt idx="1">
                  <c:v>221952</c:v>
                </c:pt>
                <c:pt idx="2">
                  <c:v>0</c:v>
                </c:pt>
                <c:pt idx="3">
                  <c:v>27388</c:v>
                </c:pt>
                <c:pt idx="4">
                  <c:v>256330</c:v>
                </c:pt>
                <c:pt idx="5">
                  <c:v>18885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2EA4-4FD7-8CD0-D843ECED5AF8}"/>
            </c:ext>
          </c:extLst>
        </c:ser>
        <c:ser>
          <c:idx val="16"/>
          <c:order val="16"/>
          <c:tx>
            <c:strRef>
              <c:f>'Data 4'!$A$31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4'!$B$31:$G$31</c:f>
              <c:numCache>
                <c:formatCode>#,##0</c:formatCode>
                <c:ptCount val="6"/>
                <c:pt idx="0">
                  <c:v>1299958</c:v>
                </c:pt>
                <c:pt idx="1">
                  <c:v>214046</c:v>
                </c:pt>
                <c:pt idx="2">
                  <c:v>0</c:v>
                </c:pt>
                <c:pt idx="3">
                  <c:v>24003</c:v>
                </c:pt>
                <c:pt idx="4">
                  <c:v>254437</c:v>
                </c:pt>
                <c:pt idx="5">
                  <c:v>18310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EA4-4FD7-8CD0-D843ECED5AF8}"/>
            </c:ext>
          </c:extLst>
        </c:ser>
        <c:ser>
          <c:idx val="17"/>
          <c:order val="17"/>
          <c:tx>
            <c:strRef>
              <c:f>'Data 4'!$A$32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4'!$B$32:$G$32</c:f>
              <c:numCache>
                <c:formatCode>#,##0</c:formatCode>
                <c:ptCount val="6"/>
                <c:pt idx="0">
                  <c:v>1339991</c:v>
                </c:pt>
                <c:pt idx="1">
                  <c:v>206048</c:v>
                </c:pt>
                <c:pt idx="2">
                  <c:v>0</c:v>
                </c:pt>
                <c:pt idx="3">
                  <c:v>19270</c:v>
                </c:pt>
                <c:pt idx="4">
                  <c:v>253011</c:v>
                </c:pt>
                <c:pt idx="5">
                  <c:v>17444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37-43AB-8D45-F1BE376AAE95}"/>
            </c:ext>
          </c:extLst>
        </c:ser>
        <c:ser>
          <c:idx val="19"/>
          <c:order val="18"/>
          <c:tx>
            <c:strRef>
              <c:f>'Data 4'!$A$33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chemeClr val="tx1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4'!$B$33:$G$33</c:f>
              <c:numCache>
                <c:formatCode>#,##0</c:formatCode>
                <c:ptCount val="6"/>
                <c:pt idx="0">
                  <c:v>1365039</c:v>
                </c:pt>
                <c:pt idx="1">
                  <c:v>201216</c:v>
                </c:pt>
                <c:pt idx="2">
                  <c:v>0</c:v>
                </c:pt>
                <c:pt idx="3">
                  <c:v>14037</c:v>
                </c:pt>
                <c:pt idx="4">
                  <c:v>250617</c:v>
                </c:pt>
                <c:pt idx="5">
                  <c:v>16795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9A7-40CA-8ADD-4DAC5A8CC96D}"/>
            </c:ext>
          </c:extLst>
        </c:ser>
        <c:ser>
          <c:idx val="18"/>
          <c:order val="19"/>
          <c:tx>
            <c:strRef>
              <c:f>'Data 4'!$A$37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ysClr val="windowText" lastClr="000000"/>
              </a:solidFill>
            </a:ln>
          </c:spPr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4'!$B$37:$G$37</c:f>
              <c:numCache>
                <c:formatCode>#,##0</c:formatCode>
                <c:ptCount val="6"/>
                <c:pt idx="0">
                  <c:v>1439497</c:v>
                </c:pt>
                <c:pt idx="1">
                  <c:v>182586</c:v>
                </c:pt>
                <c:pt idx="2">
                  <c:v>0</c:v>
                </c:pt>
                <c:pt idx="3">
                  <c:v>6034</c:v>
                </c:pt>
                <c:pt idx="4">
                  <c:v>214447</c:v>
                </c:pt>
                <c:pt idx="5">
                  <c:v>15993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A37-43AB-8D45-F1BE376AAE95}"/>
            </c:ext>
          </c:extLst>
        </c:ser>
        <c:ser>
          <c:idx val="20"/>
          <c:order val="20"/>
          <c:tx>
            <c:strRef>
              <c:f>'Data 4'!$A$44</c:f>
              <c:strCache>
                <c:ptCount val="1"/>
              </c:strCache>
            </c:strRef>
          </c:tx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4'!$B$44:$G$44</c:f>
              <c:numCache>
                <c:formatCode>General</c:formatCode>
                <c:ptCount val="6"/>
              </c:numCache>
            </c:numRef>
          </c:val>
          <c:extLst>
            <c:ext xmlns:c16="http://schemas.microsoft.com/office/drawing/2014/chart" uri="{C3380CC4-5D6E-409C-BE32-E72D297353CC}">
              <c16:uniqueId val="{00000003-A9A7-40CA-8ADD-4DAC5A8CC96D}"/>
            </c:ext>
          </c:extLst>
        </c:ser>
        <c:ser>
          <c:idx val="21"/>
          <c:order val="21"/>
          <c:tx>
            <c:strRef>
              <c:f>'Data 4'!$A$45</c:f>
              <c:strCache>
                <c:ptCount val="1"/>
              </c:strCache>
            </c:strRef>
          </c:tx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4'!$B$45:$G$45</c:f>
              <c:numCache>
                <c:formatCode>General</c:formatCode>
                <c:ptCount val="6"/>
              </c:numCache>
            </c:numRef>
          </c:val>
          <c:extLst>
            <c:ext xmlns:c16="http://schemas.microsoft.com/office/drawing/2014/chart" uri="{C3380CC4-5D6E-409C-BE32-E72D297353CC}">
              <c16:uniqueId val="{00000002-E2A5-4DA7-BFA6-D9C90110F3C3}"/>
            </c:ext>
          </c:extLst>
        </c:ser>
        <c:ser>
          <c:idx val="22"/>
          <c:order val="22"/>
          <c:tx>
            <c:strRef>
              <c:f>'Data 4'!$A$46</c:f>
              <c:strCache>
                <c:ptCount val="1"/>
              </c:strCache>
            </c:strRef>
          </c:tx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4'!$B$46:$G$46</c:f>
              <c:numCache>
                <c:formatCode>General</c:formatCode>
                <c:ptCount val="6"/>
              </c:numCache>
            </c:numRef>
          </c:val>
          <c:extLst>
            <c:ext xmlns:c16="http://schemas.microsoft.com/office/drawing/2014/chart" uri="{C3380CC4-5D6E-409C-BE32-E72D297353CC}">
              <c16:uniqueId val="{00000003-E2A5-4DA7-BFA6-D9C90110F3C3}"/>
            </c:ext>
          </c:extLst>
        </c:ser>
        <c:ser>
          <c:idx val="23"/>
          <c:order val="23"/>
          <c:tx>
            <c:strRef>
              <c:f>'Data 4'!$A$47</c:f>
              <c:strCache>
                <c:ptCount val="1"/>
              </c:strCache>
            </c:strRef>
          </c:tx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4'!$B$47:$G$47</c:f>
              <c:numCache>
                <c:formatCode>General</c:formatCode>
                <c:ptCount val="6"/>
              </c:numCache>
            </c:numRef>
          </c:val>
          <c:extLst>
            <c:ext xmlns:c16="http://schemas.microsoft.com/office/drawing/2014/chart" uri="{C3380CC4-5D6E-409C-BE32-E72D297353CC}">
              <c16:uniqueId val="{00000004-E2A5-4DA7-BFA6-D9C90110F3C3}"/>
            </c:ext>
          </c:extLst>
        </c:ser>
        <c:ser>
          <c:idx val="24"/>
          <c:order val="24"/>
          <c:tx>
            <c:strRef>
              <c:f>'Data 4'!$A$48</c:f>
              <c:strCache>
                <c:ptCount val="1"/>
              </c:strCache>
            </c:strRef>
          </c:tx>
          <c:invertIfNegative val="0"/>
          <c:cat>
            <c:strRef>
              <c:f>'Data 4'!$B$4:$G$4</c:f>
              <c:strCache>
                <c:ptCount val="6"/>
                <c:pt idx="0">
                  <c:v>Old-age pensions</c:v>
                </c:pt>
                <c:pt idx="1">
                  <c:v>Disability pensions</c:v>
                </c:pt>
                <c:pt idx="2">
                  <c:v>Unemployment pensions</c:v>
                </c:pt>
                <c:pt idx="3">
                  <c:v>Special pensions*</c:v>
                </c:pt>
                <c:pt idx="4">
                  <c:v>Spouse´s pensions</c:v>
                </c:pt>
                <c:pt idx="5">
                  <c:v>Orphan´s pensions</c:v>
                </c:pt>
              </c:strCache>
            </c:strRef>
          </c:cat>
          <c:val>
            <c:numRef>
              <c:f>'Data 4'!$B$48:$G$48</c:f>
              <c:numCache>
                <c:formatCode>General</c:formatCode>
                <c:ptCount val="6"/>
              </c:numCache>
            </c:numRef>
          </c:val>
          <c:extLst>
            <c:ext xmlns:c16="http://schemas.microsoft.com/office/drawing/2014/chart" uri="{C3380CC4-5D6E-409C-BE32-E72D297353CC}">
              <c16:uniqueId val="{00000001-A39A-42DE-A9E7-680AE6F321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247218944"/>
        <c:axId val="247220480"/>
      </c:barChart>
      <c:catAx>
        <c:axId val="2472189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47220480"/>
        <c:crosses val="autoZero"/>
        <c:auto val="0"/>
        <c:lblAlgn val="ctr"/>
        <c:lblOffset val="100"/>
        <c:noMultiLvlLbl val="0"/>
      </c:catAx>
      <c:valAx>
        <c:axId val="247220480"/>
        <c:scaling>
          <c:orientation val="minMax"/>
          <c:max val="1600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strRef>
              <c:f>'Data 4'!$B$3:$H$3</c:f>
              <c:strCache>
                <c:ptCount val="7"/>
                <c:pt idx="0">
                  <c:v>Number</c:v>
                </c:pt>
              </c:strCache>
            </c:strRef>
          </c:tx>
          <c:layout>
            <c:manualLayout>
              <c:xMode val="edge"/>
              <c:yMode val="edge"/>
              <c:x val="2.321083172147002E-2"/>
              <c:y val="0.14204545708382196"/>
            </c:manualLayout>
          </c:layout>
          <c:overlay val="0"/>
          <c:spPr>
            <a:noFill/>
            <a:ln w="25400">
              <a:noFill/>
            </a:ln>
          </c:spPr>
          <c:txPr>
            <a:bodyPr rot="0" vert="horz"/>
            <a:lstStyle/>
            <a:p>
              <a:pPr algn="ctr">
                <a:defRPr sz="1400" b="0" i="0" u="none" strike="noStrike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fi-FI"/>
            </a:p>
          </c:txPr>
        </c:title>
        <c:numFmt formatCode="#,##0" sourceLinked="0"/>
        <c:majorTickMark val="out"/>
        <c:minorTickMark val="out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7218944"/>
        <c:crosses val="autoZero"/>
        <c:crossBetween val="between"/>
        <c:majorUnit val="200000"/>
        <c:minorUnit val="100000"/>
      </c:valAx>
      <c:spPr>
        <a:noFill/>
        <a:ln w="25400">
          <a:noFill/>
        </a:ln>
      </c:spPr>
    </c:plotArea>
    <c:plotVisOnly val="0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3305106687582809E-2"/>
          <c:y val="0.25868758682247328"/>
          <c:w val="0.6708494208494209"/>
          <c:h val="0.6105258427286260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'Data 5'!$B$4</c:f>
              <c:strCache>
                <c:ptCount val="1"/>
                <c:pt idx="0">
                  <c:v>Old-age pension</c:v>
                </c:pt>
              </c:strCache>
            </c:strRef>
          </c:tx>
          <c:spPr>
            <a:solidFill>
              <a:srgbClr val="AA4E0F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5'!$A$5:$A$14</c:f>
              <c:numCache>
                <c:formatCode>General</c:formatCode>
                <c:ptCount val="10"/>
                <c:pt idx="0">
                  <c:v>55</c:v>
                </c:pt>
                <c:pt idx="1">
                  <c:v>56</c:v>
                </c:pt>
                <c:pt idx="2">
                  <c:v>57</c:v>
                </c:pt>
                <c:pt idx="3">
                  <c:v>58</c:v>
                </c:pt>
                <c:pt idx="4">
                  <c:v>59</c:v>
                </c:pt>
                <c:pt idx="5">
                  <c:v>60</c:v>
                </c:pt>
                <c:pt idx="6">
                  <c:v>61</c:v>
                </c:pt>
                <c:pt idx="7">
                  <c:v>62</c:v>
                </c:pt>
                <c:pt idx="8">
                  <c:v>63</c:v>
                </c:pt>
                <c:pt idx="9">
                  <c:v>64</c:v>
                </c:pt>
              </c:numCache>
            </c:numRef>
          </c:cat>
          <c:val>
            <c:numRef>
              <c:f>'Data 5'!$B$5:$B$14</c:f>
              <c:numCache>
                <c:formatCode>0.0</c:formatCode>
                <c:ptCount val="10"/>
                <c:pt idx="0">
                  <c:v>0.3</c:v>
                </c:pt>
                <c:pt idx="1">
                  <c:v>0.6</c:v>
                </c:pt>
                <c:pt idx="2">
                  <c:v>0.6</c:v>
                </c:pt>
                <c:pt idx="3">
                  <c:v>0.7</c:v>
                </c:pt>
                <c:pt idx="4">
                  <c:v>0.8</c:v>
                </c:pt>
                <c:pt idx="5">
                  <c:v>1.1000000000000001</c:v>
                </c:pt>
                <c:pt idx="6">
                  <c:v>17.899999999999999</c:v>
                </c:pt>
                <c:pt idx="7">
                  <c:v>22.7</c:v>
                </c:pt>
                <c:pt idx="8">
                  <c:v>35.5</c:v>
                </c:pt>
                <c:pt idx="9">
                  <c:v>73.7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CB5-44EA-AAE9-2FB2F139267C}"/>
            </c:ext>
          </c:extLst>
        </c:ser>
        <c:ser>
          <c:idx val="1"/>
          <c:order val="1"/>
          <c:tx>
            <c:strRef>
              <c:f>'Data 5'!$C$4</c:f>
              <c:strCache>
                <c:ptCount val="1"/>
                <c:pt idx="0">
                  <c:v>Disability pension</c:v>
                </c:pt>
              </c:strCache>
            </c:strRef>
          </c:tx>
          <c:spPr>
            <a:solidFill>
              <a:srgbClr val="F39800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5'!$A$5:$A$14</c:f>
              <c:numCache>
                <c:formatCode>General</c:formatCode>
                <c:ptCount val="10"/>
                <c:pt idx="0">
                  <c:v>55</c:v>
                </c:pt>
                <c:pt idx="1">
                  <c:v>56</c:v>
                </c:pt>
                <c:pt idx="2">
                  <c:v>57</c:v>
                </c:pt>
                <c:pt idx="3">
                  <c:v>58</c:v>
                </c:pt>
                <c:pt idx="4">
                  <c:v>59</c:v>
                </c:pt>
                <c:pt idx="5">
                  <c:v>60</c:v>
                </c:pt>
                <c:pt idx="6">
                  <c:v>61</c:v>
                </c:pt>
                <c:pt idx="7">
                  <c:v>62</c:v>
                </c:pt>
                <c:pt idx="8">
                  <c:v>63</c:v>
                </c:pt>
                <c:pt idx="9">
                  <c:v>64</c:v>
                </c:pt>
              </c:numCache>
            </c:numRef>
          </c:cat>
          <c:val>
            <c:numRef>
              <c:f>'Data 5'!$C$5:$C$14</c:f>
              <c:numCache>
                <c:formatCode>0.0</c:formatCode>
                <c:ptCount val="10"/>
                <c:pt idx="0">
                  <c:v>8.1</c:v>
                </c:pt>
                <c:pt idx="1">
                  <c:v>8.6999999999999993</c:v>
                </c:pt>
                <c:pt idx="2">
                  <c:v>9.9</c:v>
                </c:pt>
                <c:pt idx="3">
                  <c:v>10.8</c:v>
                </c:pt>
                <c:pt idx="4">
                  <c:v>12.3</c:v>
                </c:pt>
                <c:pt idx="5">
                  <c:v>15.1</c:v>
                </c:pt>
                <c:pt idx="6">
                  <c:v>18</c:v>
                </c:pt>
                <c:pt idx="7">
                  <c:v>20.7</c:v>
                </c:pt>
                <c:pt idx="8">
                  <c:v>18.899999999999999</c:v>
                </c:pt>
                <c:pt idx="9">
                  <c:v>11.5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CB5-44EA-AAE9-2FB2F139267C}"/>
            </c:ext>
          </c:extLst>
        </c:ser>
        <c:ser>
          <c:idx val="3"/>
          <c:order val="2"/>
          <c:tx>
            <c:strRef>
              <c:f>'Data 5'!$D$4</c:f>
              <c:strCache>
                <c:ptCount val="1"/>
                <c:pt idx="0">
                  <c:v>Unemployment pension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5'!$A$5:$A$14</c:f>
              <c:numCache>
                <c:formatCode>General</c:formatCode>
                <c:ptCount val="10"/>
                <c:pt idx="0">
                  <c:v>55</c:v>
                </c:pt>
                <c:pt idx="1">
                  <c:v>56</c:v>
                </c:pt>
                <c:pt idx="2">
                  <c:v>57</c:v>
                </c:pt>
                <c:pt idx="3">
                  <c:v>58</c:v>
                </c:pt>
                <c:pt idx="4">
                  <c:v>59</c:v>
                </c:pt>
                <c:pt idx="5">
                  <c:v>60</c:v>
                </c:pt>
                <c:pt idx="6">
                  <c:v>61</c:v>
                </c:pt>
                <c:pt idx="7">
                  <c:v>62</c:v>
                </c:pt>
                <c:pt idx="8">
                  <c:v>63</c:v>
                </c:pt>
                <c:pt idx="9">
                  <c:v>64</c:v>
                </c:pt>
              </c:numCache>
            </c:numRef>
          </c:cat>
          <c:val>
            <c:numRef>
              <c:f>'Data 5'!$D$5:$D$14</c:f>
              <c:numCache>
                <c:formatCode>0.0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CB5-44EA-AAE9-2FB2F139267C}"/>
            </c:ext>
          </c:extLst>
        </c:ser>
        <c:ser>
          <c:idx val="4"/>
          <c:order val="3"/>
          <c:tx>
            <c:strRef>
              <c:f>'Data 5'!$E$4</c:f>
              <c:strCache>
                <c:ptCount val="1"/>
                <c:pt idx="0">
                  <c:v>Part-time pension</c:v>
                </c:pt>
              </c:strCache>
            </c:strRef>
          </c:tx>
          <c:spPr>
            <a:solidFill>
              <a:srgbClr val="E5E1C5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5'!$A$5:$A$14</c:f>
              <c:numCache>
                <c:formatCode>General</c:formatCode>
                <c:ptCount val="10"/>
                <c:pt idx="0">
                  <c:v>55</c:v>
                </c:pt>
                <c:pt idx="1">
                  <c:v>56</c:v>
                </c:pt>
                <c:pt idx="2">
                  <c:v>57</c:v>
                </c:pt>
                <c:pt idx="3">
                  <c:v>58</c:v>
                </c:pt>
                <c:pt idx="4">
                  <c:v>59</c:v>
                </c:pt>
                <c:pt idx="5">
                  <c:v>60</c:v>
                </c:pt>
                <c:pt idx="6">
                  <c:v>61</c:v>
                </c:pt>
                <c:pt idx="7">
                  <c:v>62</c:v>
                </c:pt>
                <c:pt idx="8">
                  <c:v>63</c:v>
                </c:pt>
                <c:pt idx="9">
                  <c:v>64</c:v>
                </c:pt>
              </c:numCache>
            </c:numRef>
          </c:cat>
          <c:val>
            <c:numRef>
              <c:f>'Data 5'!$E$5:$E$14</c:f>
              <c:numCache>
                <c:formatCode>0.0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CB5-44EA-AAE9-2FB2F139267C}"/>
            </c:ext>
          </c:extLst>
        </c:ser>
        <c:ser>
          <c:idx val="5"/>
          <c:order val="4"/>
          <c:tx>
            <c:strRef>
              <c:f>'Data 5'!$F$4</c:f>
              <c:strCache>
                <c:ptCount val="1"/>
                <c:pt idx="0">
                  <c:v>Special pensions for farmers </c:v>
                </c:pt>
              </c:strCache>
            </c:strRef>
          </c:tx>
          <c:spPr>
            <a:solidFill>
              <a:srgbClr val="6B6500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5'!$A$5:$A$14</c:f>
              <c:numCache>
                <c:formatCode>General</c:formatCode>
                <c:ptCount val="10"/>
                <c:pt idx="0">
                  <c:v>55</c:v>
                </c:pt>
                <c:pt idx="1">
                  <c:v>56</c:v>
                </c:pt>
                <c:pt idx="2">
                  <c:v>57</c:v>
                </c:pt>
                <c:pt idx="3">
                  <c:v>58</c:v>
                </c:pt>
                <c:pt idx="4">
                  <c:v>59</c:v>
                </c:pt>
                <c:pt idx="5">
                  <c:v>60</c:v>
                </c:pt>
                <c:pt idx="6">
                  <c:v>61</c:v>
                </c:pt>
                <c:pt idx="7">
                  <c:v>62</c:v>
                </c:pt>
                <c:pt idx="8">
                  <c:v>63</c:v>
                </c:pt>
                <c:pt idx="9">
                  <c:v>64</c:v>
                </c:pt>
              </c:numCache>
            </c:numRef>
          </c:cat>
          <c:val>
            <c:numRef>
              <c:f>'Data 5'!$F$5:$F$14</c:f>
              <c:numCache>
                <c:formatCode>0.0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0.1</c:v>
                </c:pt>
                <c:pt idx="6">
                  <c:v>0.2</c:v>
                </c:pt>
                <c:pt idx="7">
                  <c:v>0.4</c:v>
                </c:pt>
                <c:pt idx="8">
                  <c:v>0.4</c:v>
                </c:pt>
                <c:pt idx="9">
                  <c:v>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CB5-44EA-AAE9-2FB2F13926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247075584"/>
        <c:axId val="247077504"/>
      </c:barChart>
      <c:catAx>
        <c:axId val="247075584"/>
        <c:scaling>
          <c:orientation val="minMax"/>
        </c:scaling>
        <c:delete val="0"/>
        <c:axPos val="b"/>
        <c:title>
          <c:tx>
            <c:strRef>
              <c:f>'Data 5'!$A$3</c:f>
              <c:strCache>
                <c:ptCount val="1"/>
                <c:pt idx="0">
                  <c:v>Age group</c:v>
                </c:pt>
              </c:strCache>
            </c:strRef>
          </c:tx>
          <c:layout>
            <c:manualLayout>
              <c:xMode val="edge"/>
              <c:yMode val="edge"/>
              <c:x val="0.38127419579798899"/>
              <c:y val="0.9135977337110481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 sz="1400" b="0" i="0" u="none" strike="noStrike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fi-FI"/>
            </a:p>
          </c:tx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7077504"/>
        <c:crosses val="autoZero"/>
        <c:auto val="1"/>
        <c:lblAlgn val="ctr"/>
        <c:lblOffset val="0"/>
        <c:tickLblSkip val="1"/>
        <c:tickMarkSkip val="1"/>
        <c:noMultiLvlLbl val="0"/>
      </c:catAx>
      <c:valAx>
        <c:axId val="247077504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/>
        <c:title>
          <c:tx>
            <c:strRef>
              <c:f>'Data 5'!$B$3:$G$3</c:f>
              <c:strCache>
                <c:ptCount val="6"/>
                <c:pt idx="0">
                  <c:v>% of age group</c:v>
                </c:pt>
              </c:strCache>
            </c:strRef>
          </c:tx>
          <c:layout>
            <c:manualLayout>
              <c:xMode val="edge"/>
              <c:yMode val="edge"/>
              <c:x val="4.0201087578195543E-2"/>
              <c:y val="0.19964311384137476"/>
            </c:manualLayout>
          </c:layout>
          <c:overlay val="0"/>
          <c:spPr>
            <a:noFill/>
            <a:ln w="25400">
              <a:noFill/>
            </a:ln>
          </c:spPr>
          <c:txPr>
            <a:bodyPr rot="0" vert="horz"/>
            <a:lstStyle/>
            <a:p>
              <a:pPr algn="ctr">
                <a:defRPr sz="1400" b="0" i="0" u="none" strike="noStrike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fi-FI"/>
            </a:p>
          </c:txPr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7075584"/>
        <c:crosses val="autoZero"/>
        <c:crossBetween val="between"/>
        <c:majorUnit val="1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525096525096523E-3"/>
          <c:y val="1.4164305949008499E-2"/>
          <c:w val="0.98069498069498073"/>
          <c:h val="0.97167138810198306"/>
        </c:manualLayout>
      </c:layout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9814016"/>
        <c:axId val="249836288"/>
      </c:barChart>
      <c:catAx>
        <c:axId val="249814016"/>
        <c:scaling>
          <c:orientation val="minMax"/>
        </c:scaling>
        <c:delete val="0"/>
        <c:axPos val="b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9836288"/>
        <c:crosses val="autoZero"/>
        <c:auto val="1"/>
        <c:lblAlgn val="ctr"/>
        <c:lblOffset val="100"/>
        <c:tickMarkSkip val="1"/>
        <c:noMultiLvlLbl val="0"/>
      </c:catAx>
      <c:valAx>
        <c:axId val="249836288"/>
        <c:scaling>
          <c:orientation val="minMax"/>
        </c:scaling>
        <c:delete val="0"/>
        <c:axPos val="l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98140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20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93955758746385"/>
          <c:y val="3.3128201088180455E-5"/>
          <c:w val="0.84027276905328041"/>
          <c:h val="0.8496648981602128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AA4E0F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'Data 6'!$F$5:$F$12</c:f>
              <c:numCache>
                <c:formatCode>#,##0</c:formatCode>
                <c:ptCount val="8"/>
                <c:pt idx="0">
                  <c:v>-6531</c:v>
                </c:pt>
                <c:pt idx="1">
                  <c:v>-7914</c:v>
                </c:pt>
                <c:pt idx="2">
                  <c:v>-13999</c:v>
                </c:pt>
                <c:pt idx="3">
                  <c:v>-83111</c:v>
                </c:pt>
                <c:pt idx="4">
                  <c:v>-59813</c:v>
                </c:pt>
                <c:pt idx="5">
                  <c:v>-133701</c:v>
                </c:pt>
                <c:pt idx="6">
                  <c:v>-254627</c:v>
                </c:pt>
                <c:pt idx="7">
                  <c:v>-155156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D9-471E-8F1C-15E909900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axId val="249864192"/>
        <c:axId val="249865728"/>
      </c:barChart>
      <c:catAx>
        <c:axId val="249864192"/>
        <c:scaling>
          <c:orientation val="minMax"/>
        </c:scaling>
        <c:delete val="1"/>
        <c:axPos val="l"/>
        <c:majorTickMark val="out"/>
        <c:minorTickMark val="none"/>
        <c:tickLblPos val="nextTo"/>
        <c:crossAx val="249865728"/>
        <c:crosses val="autoZero"/>
        <c:auto val="1"/>
        <c:lblAlgn val="ctr"/>
        <c:lblOffset val="100"/>
        <c:noMultiLvlLbl val="0"/>
      </c:catAx>
      <c:valAx>
        <c:axId val="24986572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;#,##0" sourceLinked="0"/>
        <c:majorTickMark val="out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9864192"/>
        <c:crosses val="autoZero"/>
        <c:crossBetween val="between"/>
        <c:majorUnit val="50000"/>
        <c:dispUnits>
          <c:builtInUnit val="thousands"/>
        </c:dispUnits>
      </c:valAx>
      <c:spPr>
        <a:noFill/>
        <a:ln w="3175">
          <a:solidFill>
            <a:srgbClr val="000000"/>
          </a:solidFill>
          <a:prstDash val="solid"/>
        </a:ln>
      </c:spPr>
    </c:plotArea>
    <c:plotVisOnly val="0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printSettings>
    <c:headerFooter alignWithMargins="0"/>
    <c:pageMargins b="1" l="0.75" r="0.75" t="1" header="0.4921259845" footer="0.4921259845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0928199485499526E-2"/>
          <c:y val="2.2946902586393845E-3"/>
          <c:w val="0.76534137277606518"/>
          <c:h val="0.8975461446260635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AA4E0F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 6'!$A$5:$A$12</c:f>
              <c:strCache>
                <c:ptCount val="8"/>
                <c:pt idx="0">
                  <c:v>–   399</c:v>
                </c:pt>
                <c:pt idx="1">
                  <c:v>400–   599</c:v>
                </c:pt>
                <c:pt idx="2">
                  <c:v>600–   799</c:v>
                </c:pt>
                <c:pt idx="3">
                  <c:v>800–   999</c:v>
                </c:pt>
                <c:pt idx="4">
                  <c:v>1 000–1 199</c:v>
                </c:pt>
                <c:pt idx="5">
                  <c:v>1 200–1 599</c:v>
                </c:pt>
                <c:pt idx="6">
                  <c:v>1 600–2 599</c:v>
                </c:pt>
                <c:pt idx="7">
                  <c:v>2 600–</c:v>
                </c:pt>
              </c:strCache>
            </c:strRef>
          </c:cat>
          <c:val>
            <c:numRef>
              <c:f>'Data 6'!$D$5:$D$12</c:f>
              <c:numCache>
                <c:formatCode>#,##0</c:formatCode>
                <c:ptCount val="8"/>
                <c:pt idx="0">
                  <c:v>10066</c:v>
                </c:pt>
                <c:pt idx="1">
                  <c:v>11983</c:v>
                </c:pt>
                <c:pt idx="2">
                  <c:v>22771</c:v>
                </c:pt>
                <c:pt idx="3">
                  <c:v>110960</c:v>
                </c:pt>
                <c:pt idx="4">
                  <c:v>103038</c:v>
                </c:pt>
                <c:pt idx="5">
                  <c:v>231729</c:v>
                </c:pt>
                <c:pt idx="6">
                  <c:v>280287</c:v>
                </c:pt>
                <c:pt idx="7">
                  <c:v>79872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A5-453A-A83E-C8AE4187E9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axId val="249894016"/>
        <c:axId val="249895552"/>
      </c:barChart>
      <c:catAx>
        <c:axId val="24989401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extTo"/>
        <c:crossAx val="249895552"/>
        <c:crosses val="autoZero"/>
        <c:auto val="1"/>
        <c:lblAlgn val="ctr"/>
        <c:lblOffset val="100"/>
        <c:noMultiLvlLbl val="0"/>
      </c:catAx>
      <c:valAx>
        <c:axId val="249895552"/>
        <c:scaling>
          <c:orientation val="minMax"/>
          <c:max val="250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49894016"/>
        <c:crosses val="autoZero"/>
        <c:crossBetween val="between"/>
        <c:majorUnit val="50000"/>
        <c:dispUnits>
          <c:builtInUnit val="thousands"/>
        </c:dispUnits>
      </c:valAx>
      <c:spPr>
        <a:noFill/>
        <a:ln w="3175">
          <a:noFill/>
          <a:prstDash val="solid"/>
        </a:ln>
      </c:spPr>
    </c:plotArea>
    <c:plotVisOnly val="0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printSettings>
    <c:headerFooter alignWithMargins="0"/>
    <c:pageMargins b="1" l="0.75" r="0.75" t="1" header="0.4921259845" footer="0.4921259845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66850520496532"/>
          <c:y val="0.16759231828694682"/>
          <c:w val="0.70463320463320467"/>
          <c:h val="0.71767692404786032"/>
        </c:manualLayout>
      </c:layout>
      <c:areaChart>
        <c:grouping val="stacked"/>
        <c:varyColors val="0"/>
        <c:ser>
          <c:idx val="0"/>
          <c:order val="0"/>
          <c:tx>
            <c:strRef>
              <c:f>'Data 7'!$B$4</c:f>
              <c:strCache>
                <c:ptCount val="1"/>
                <c:pt idx="0">
                  <c:v>Insured persons</c:v>
                </c:pt>
              </c:strCache>
            </c:strRef>
          </c:tx>
          <c:spPr>
            <a:solidFill>
              <a:schemeClr val="accent1"/>
            </a:solidFill>
            <a:ln w="6350">
              <a:solidFill>
                <a:schemeClr val="accent4"/>
              </a:solidFill>
              <a:prstDash val="solid"/>
            </a:ln>
          </c:spPr>
          <c:cat>
            <c:numRef>
              <c:f>'Data 7'!$A$5:$A$87</c:f>
              <c:numCache>
                <c:formatCode>General</c:formatCode>
                <c:ptCount val="83"/>
                <c:pt idx="0">
                  <c:v>1940</c:v>
                </c:pt>
                <c:pt idx="1">
                  <c:v>1941</c:v>
                </c:pt>
                <c:pt idx="2">
                  <c:v>1942</c:v>
                </c:pt>
                <c:pt idx="3">
                  <c:v>1943</c:v>
                </c:pt>
                <c:pt idx="4">
                  <c:v>1944</c:v>
                </c:pt>
                <c:pt idx="5">
                  <c:v>1945</c:v>
                </c:pt>
                <c:pt idx="6">
                  <c:v>1946</c:v>
                </c:pt>
                <c:pt idx="7">
                  <c:v>1947</c:v>
                </c:pt>
                <c:pt idx="8">
                  <c:v>1948</c:v>
                </c:pt>
                <c:pt idx="9">
                  <c:v>1949</c:v>
                </c:pt>
                <c:pt idx="10">
                  <c:v>1950</c:v>
                </c:pt>
                <c:pt idx="11">
                  <c:v>1951</c:v>
                </c:pt>
                <c:pt idx="12">
                  <c:v>1952</c:v>
                </c:pt>
                <c:pt idx="13">
                  <c:v>1953</c:v>
                </c:pt>
                <c:pt idx="14">
                  <c:v>1954</c:v>
                </c:pt>
                <c:pt idx="15">
                  <c:v>1955</c:v>
                </c:pt>
                <c:pt idx="16">
                  <c:v>1956</c:v>
                </c:pt>
                <c:pt idx="17">
                  <c:v>1957</c:v>
                </c:pt>
                <c:pt idx="18">
                  <c:v>1958</c:v>
                </c:pt>
                <c:pt idx="19">
                  <c:v>1959</c:v>
                </c:pt>
                <c:pt idx="20">
                  <c:v>1960</c:v>
                </c:pt>
                <c:pt idx="21">
                  <c:v>1961</c:v>
                </c:pt>
                <c:pt idx="22">
                  <c:v>1962</c:v>
                </c:pt>
                <c:pt idx="23">
                  <c:v>1963</c:v>
                </c:pt>
                <c:pt idx="24">
                  <c:v>1964</c:v>
                </c:pt>
                <c:pt idx="25">
                  <c:v>1965</c:v>
                </c:pt>
                <c:pt idx="26">
                  <c:v>1966</c:v>
                </c:pt>
                <c:pt idx="27">
                  <c:v>1967</c:v>
                </c:pt>
                <c:pt idx="28">
                  <c:v>1968</c:v>
                </c:pt>
                <c:pt idx="29">
                  <c:v>1969</c:v>
                </c:pt>
                <c:pt idx="30">
                  <c:v>1970</c:v>
                </c:pt>
                <c:pt idx="31">
                  <c:v>1971</c:v>
                </c:pt>
                <c:pt idx="32">
                  <c:v>1972</c:v>
                </c:pt>
                <c:pt idx="33">
                  <c:v>1973</c:v>
                </c:pt>
                <c:pt idx="34">
                  <c:v>1974</c:v>
                </c:pt>
                <c:pt idx="35">
                  <c:v>1975</c:v>
                </c:pt>
                <c:pt idx="36">
                  <c:v>1976</c:v>
                </c:pt>
                <c:pt idx="37">
                  <c:v>1977</c:v>
                </c:pt>
                <c:pt idx="38">
                  <c:v>1978</c:v>
                </c:pt>
                <c:pt idx="39">
                  <c:v>1979</c:v>
                </c:pt>
                <c:pt idx="40">
                  <c:v>1980</c:v>
                </c:pt>
                <c:pt idx="41">
                  <c:v>1981</c:v>
                </c:pt>
                <c:pt idx="42">
                  <c:v>1982</c:v>
                </c:pt>
                <c:pt idx="43">
                  <c:v>1983</c:v>
                </c:pt>
                <c:pt idx="44">
                  <c:v>1984</c:v>
                </c:pt>
                <c:pt idx="45">
                  <c:v>1985</c:v>
                </c:pt>
                <c:pt idx="46">
                  <c:v>1986</c:v>
                </c:pt>
                <c:pt idx="47">
                  <c:v>1987</c:v>
                </c:pt>
                <c:pt idx="48">
                  <c:v>1988</c:v>
                </c:pt>
                <c:pt idx="49">
                  <c:v>1989</c:v>
                </c:pt>
                <c:pt idx="50">
                  <c:v>1990</c:v>
                </c:pt>
                <c:pt idx="51">
                  <c:v>1991</c:v>
                </c:pt>
                <c:pt idx="52">
                  <c:v>1992</c:v>
                </c:pt>
                <c:pt idx="53">
                  <c:v>1993</c:v>
                </c:pt>
                <c:pt idx="54">
                  <c:v>1994</c:v>
                </c:pt>
                <c:pt idx="55">
                  <c:v>1995</c:v>
                </c:pt>
                <c:pt idx="56">
                  <c:v>1996</c:v>
                </c:pt>
                <c:pt idx="57">
                  <c:v>1997</c:v>
                </c:pt>
                <c:pt idx="58">
                  <c:v>1998</c:v>
                </c:pt>
                <c:pt idx="59">
                  <c:v>1999</c:v>
                </c:pt>
                <c:pt idx="60">
                  <c:v>2000</c:v>
                </c:pt>
                <c:pt idx="61">
                  <c:v>2001</c:v>
                </c:pt>
                <c:pt idx="62">
                  <c:v>2002</c:v>
                </c:pt>
                <c:pt idx="63">
                  <c:v>2003</c:v>
                </c:pt>
                <c:pt idx="64">
                  <c:v>2004</c:v>
                </c:pt>
                <c:pt idx="65">
                  <c:v>2005</c:v>
                </c:pt>
                <c:pt idx="66">
                  <c:v>2006</c:v>
                </c:pt>
                <c:pt idx="67">
                  <c:v>2007</c:v>
                </c:pt>
                <c:pt idx="68">
                  <c:v>2008</c:v>
                </c:pt>
                <c:pt idx="69">
                  <c:v>2009</c:v>
                </c:pt>
                <c:pt idx="70">
                  <c:v>2010</c:v>
                </c:pt>
                <c:pt idx="71">
                  <c:v>2011</c:v>
                </c:pt>
                <c:pt idx="72">
                  <c:v>2012</c:v>
                </c:pt>
                <c:pt idx="73">
                  <c:v>2013</c:v>
                </c:pt>
                <c:pt idx="74">
                  <c:v>2014</c:v>
                </c:pt>
                <c:pt idx="75">
                  <c:v>2015</c:v>
                </c:pt>
                <c:pt idx="76">
                  <c:v>2016</c:v>
                </c:pt>
                <c:pt idx="77">
                  <c:v>2017</c:v>
                </c:pt>
                <c:pt idx="78">
                  <c:v>2018</c:v>
                </c:pt>
                <c:pt idx="79">
                  <c:v>2019</c:v>
                </c:pt>
                <c:pt idx="80">
                  <c:v>2020</c:v>
                </c:pt>
                <c:pt idx="81">
                  <c:v>2021</c:v>
                </c:pt>
                <c:pt idx="82">
                  <c:v>2022</c:v>
                </c:pt>
              </c:numCache>
            </c:numRef>
          </c:cat>
          <c:val>
            <c:numRef>
              <c:f>'Data 7'!$B$5:$B$87</c:f>
              <c:numCache>
                <c:formatCode>#,##0.00</c:formatCode>
                <c:ptCount val="83"/>
                <c:pt idx="0">
                  <c:v>32.4</c:v>
                </c:pt>
                <c:pt idx="1">
                  <c:v>50.4</c:v>
                </c:pt>
                <c:pt idx="2">
                  <c:v>61</c:v>
                </c:pt>
                <c:pt idx="3">
                  <c:v>56.6</c:v>
                </c:pt>
                <c:pt idx="4">
                  <c:v>52</c:v>
                </c:pt>
                <c:pt idx="5">
                  <c:v>53.1</c:v>
                </c:pt>
                <c:pt idx="6">
                  <c:v>53.7</c:v>
                </c:pt>
                <c:pt idx="7">
                  <c:v>61.2</c:v>
                </c:pt>
                <c:pt idx="8">
                  <c:v>38.799999999999997</c:v>
                </c:pt>
                <c:pt idx="9">
                  <c:v>47.8</c:v>
                </c:pt>
                <c:pt idx="10">
                  <c:v>43.8</c:v>
                </c:pt>
                <c:pt idx="11">
                  <c:v>36.299999999999997</c:v>
                </c:pt>
                <c:pt idx="12">
                  <c:v>29.4</c:v>
                </c:pt>
                <c:pt idx="13">
                  <c:v>23.9</c:v>
                </c:pt>
                <c:pt idx="14">
                  <c:v>23.6</c:v>
                </c:pt>
                <c:pt idx="15">
                  <c:v>22.6</c:v>
                </c:pt>
                <c:pt idx="16">
                  <c:v>20.8</c:v>
                </c:pt>
                <c:pt idx="17">
                  <c:v>16.7</c:v>
                </c:pt>
                <c:pt idx="18">
                  <c:v>23.9</c:v>
                </c:pt>
                <c:pt idx="19">
                  <c:v>23.5</c:v>
                </c:pt>
                <c:pt idx="20">
                  <c:v>24.7</c:v>
                </c:pt>
                <c:pt idx="21">
                  <c:v>22.8</c:v>
                </c:pt>
                <c:pt idx="22">
                  <c:v>20.9</c:v>
                </c:pt>
                <c:pt idx="23">
                  <c:v>23</c:v>
                </c:pt>
                <c:pt idx="24">
                  <c:v>21.8</c:v>
                </c:pt>
                <c:pt idx="25">
                  <c:v>23.2</c:v>
                </c:pt>
                <c:pt idx="26">
                  <c:v>22.9</c:v>
                </c:pt>
                <c:pt idx="27">
                  <c:v>22.2</c:v>
                </c:pt>
                <c:pt idx="28">
                  <c:v>21.8</c:v>
                </c:pt>
                <c:pt idx="29">
                  <c:v>21.5</c:v>
                </c:pt>
                <c:pt idx="30">
                  <c:v>23.5</c:v>
                </c:pt>
                <c:pt idx="31">
                  <c:v>22.7</c:v>
                </c:pt>
                <c:pt idx="32">
                  <c:v>21.7</c:v>
                </c:pt>
                <c:pt idx="33">
                  <c:v>22.8</c:v>
                </c:pt>
                <c:pt idx="34">
                  <c:v>22.8</c:v>
                </c:pt>
                <c:pt idx="35">
                  <c:v>26.2</c:v>
                </c:pt>
                <c:pt idx="36">
                  <c:v>25.9</c:v>
                </c:pt>
                <c:pt idx="37">
                  <c:v>26.1</c:v>
                </c:pt>
                <c:pt idx="38">
                  <c:v>22.7</c:v>
                </c:pt>
                <c:pt idx="39">
                  <c:v>22.5</c:v>
                </c:pt>
                <c:pt idx="40">
                  <c:v>22.3</c:v>
                </c:pt>
                <c:pt idx="41">
                  <c:v>22.9</c:v>
                </c:pt>
                <c:pt idx="42">
                  <c:v>21.1</c:v>
                </c:pt>
                <c:pt idx="43">
                  <c:v>20.2</c:v>
                </c:pt>
                <c:pt idx="44">
                  <c:v>22.4</c:v>
                </c:pt>
                <c:pt idx="45">
                  <c:v>22.1</c:v>
                </c:pt>
                <c:pt idx="46">
                  <c:v>20.7</c:v>
                </c:pt>
                <c:pt idx="47">
                  <c:v>20.6</c:v>
                </c:pt>
                <c:pt idx="48">
                  <c:v>21.1</c:v>
                </c:pt>
                <c:pt idx="49">
                  <c:v>19</c:v>
                </c:pt>
                <c:pt idx="50">
                  <c:v>21.3</c:v>
                </c:pt>
                <c:pt idx="51">
                  <c:v>18.3</c:v>
                </c:pt>
                <c:pt idx="52">
                  <c:v>35.799999999999997</c:v>
                </c:pt>
                <c:pt idx="53">
                  <c:v>24.7</c:v>
                </c:pt>
                <c:pt idx="54">
                  <c:v>26.1</c:v>
                </c:pt>
                <c:pt idx="55">
                  <c:v>10.7</c:v>
                </c:pt>
                <c:pt idx="56">
                  <c:v>1.6</c:v>
                </c:pt>
                <c:pt idx="57">
                  <c:v>0.8</c:v>
                </c:pt>
                <c:pt idx="58">
                  <c:v>0</c:v>
                </c:pt>
                <c:pt idx="59">
                  <c:v>1.4</c:v>
                </c:pt>
                <c:pt idx="60">
                  <c:v>0.2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948-4317-A7D5-B3381BE2E2F0}"/>
            </c:ext>
          </c:extLst>
        </c:ser>
        <c:ser>
          <c:idx val="1"/>
          <c:order val="1"/>
          <c:tx>
            <c:strRef>
              <c:f>'Data 7'!$C$4</c:f>
              <c:strCache>
                <c:ptCount val="1"/>
                <c:pt idx="0">
                  <c:v>Employers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6350">
              <a:solidFill>
                <a:schemeClr val="accent4"/>
              </a:solidFill>
              <a:prstDash val="solid"/>
            </a:ln>
          </c:spPr>
          <c:cat>
            <c:numRef>
              <c:f>'Data 7'!$A$5:$A$87</c:f>
              <c:numCache>
                <c:formatCode>General</c:formatCode>
                <c:ptCount val="83"/>
                <c:pt idx="0">
                  <c:v>1940</c:v>
                </c:pt>
                <c:pt idx="1">
                  <c:v>1941</c:v>
                </c:pt>
                <c:pt idx="2">
                  <c:v>1942</c:v>
                </c:pt>
                <c:pt idx="3">
                  <c:v>1943</c:v>
                </c:pt>
                <c:pt idx="4">
                  <c:v>1944</c:v>
                </c:pt>
                <c:pt idx="5">
                  <c:v>1945</c:v>
                </c:pt>
                <c:pt idx="6">
                  <c:v>1946</c:v>
                </c:pt>
                <c:pt idx="7">
                  <c:v>1947</c:v>
                </c:pt>
                <c:pt idx="8">
                  <c:v>1948</c:v>
                </c:pt>
                <c:pt idx="9">
                  <c:v>1949</c:v>
                </c:pt>
                <c:pt idx="10">
                  <c:v>1950</c:v>
                </c:pt>
                <c:pt idx="11">
                  <c:v>1951</c:v>
                </c:pt>
                <c:pt idx="12">
                  <c:v>1952</c:v>
                </c:pt>
                <c:pt idx="13">
                  <c:v>1953</c:v>
                </c:pt>
                <c:pt idx="14">
                  <c:v>1954</c:v>
                </c:pt>
                <c:pt idx="15">
                  <c:v>1955</c:v>
                </c:pt>
                <c:pt idx="16">
                  <c:v>1956</c:v>
                </c:pt>
                <c:pt idx="17">
                  <c:v>1957</c:v>
                </c:pt>
                <c:pt idx="18">
                  <c:v>1958</c:v>
                </c:pt>
                <c:pt idx="19">
                  <c:v>1959</c:v>
                </c:pt>
                <c:pt idx="20">
                  <c:v>1960</c:v>
                </c:pt>
                <c:pt idx="21">
                  <c:v>1961</c:v>
                </c:pt>
                <c:pt idx="22">
                  <c:v>1962</c:v>
                </c:pt>
                <c:pt idx="23">
                  <c:v>1963</c:v>
                </c:pt>
                <c:pt idx="24">
                  <c:v>1964</c:v>
                </c:pt>
                <c:pt idx="25">
                  <c:v>1965</c:v>
                </c:pt>
                <c:pt idx="26">
                  <c:v>1966</c:v>
                </c:pt>
                <c:pt idx="27">
                  <c:v>1967</c:v>
                </c:pt>
                <c:pt idx="28">
                  <c:v>1968</c:v>
                </c:pt>
                <c:pt idx="29">
                  <c:v>1969</c:v>
                </c:pt>
                <c:pt idx="30">
                  <c:v>1970</c:v>
                </c:pt>
                <c:pt idx="31">
                  <c:v>1971</c:v>
                </c:pt>
                <c:pt idx="32">
                  <c:v>1972</c:v>
                </c:pt>
                <c:pt idx="33">
                  <c:v>1973</c:v>
                </c:pt>
                <c:pt idx="34">
                  <c:v>1974</c:v>
                </c:pt>
                <c:pt idx="35">
                  <c:v>1975</c:v>
                </c:pt>
                <c:pt idx="36">
                  <c:v>1976</c:v>
                </c:pt>
                <c:pt idx="37">
                  <c:v>1977</c:v>
                </c:pt>
                <c:pt idx="38">
                  <c:v>1978</c:v>
                </c:pt>
                <c:pt idx="39">
                  <c:v>1979</c:v>
                </c:pt>
                <c:pt idx="40">
                  <c:v>1980</c:v>
                </c:pt>
                <c:pt idx="41">
                  <c:v>1981</c:v>
                </c:pt>
                <c:pt idx="42">
                  <c:v>1982</c:v>
                </c:pt>
                <c:pt idx="43">
                  <c:v>1983</c:v>
                </c:pt>
                <c:pt idx="44">
                  <c:v>1984</c:v>
                </c:pt>
                <c:pt idx="45">
                  <c:v>1985</c:v>
                </c:pt>
                <c:pt idx="46">
                  <c:v>1986</c:v>
                </c:pt>
                <c:pt idx="47">
                  <c:v>1987</c:v>
                </c:pt>
                <c:pt idx="48">
                  <c:v>1988</c:v>
                </c:pt>
                <c:pt idx="49">
                  <c:v>1989</c:v>
                </c:pt>
                <c:pt idx="50">
                  <c:v>1990</c:v>
                </c:pt>
                <c:pt idx="51">
                  <c:v>1991</c:v>
                </c:pt>
                <c:pt idx="52">
                  <c:v>1992</c:v>
                </c:pt>
                <c:pt idx="53">
                  <c:v>1993</c:v>
                </c:pt>
                <c:pt idx="54">
                  <c:v>1994</c:v>
                </c:pt>
                <c:pt idx="55">
                  <c:v>1995</c:v>
                </c:pt>
                <c:pt idx="56">
                  <c:v>1996</c:v>
                </c:pt>
                <c:pt idx="57">
                  <c:v>1997</c:v>
                </c:pt>
                <c:pt idx="58">
                  <c:v>1998</c:v>
                </c:pt>
                <c:pt idx="59">
                  <c:v>1999</c:v>
                </c:pt>
                <c:pt idx="60">
                  <c:v>2000</c:v>
                </c:pt>
                <c:pt idx="61">
                  <c:v>2001</c:v>
                </c:pt>
                <c:pt idx="62">
                  <c:v>2002</c:v>
                </c:pt>
                <c:pt idx="63">
                  <c:v>2003</c:v>
                </c:pt>
                <c:pt idx="64">
                  <c:v>2004</c:v>
                </c:pt>
                <c:pt idx="65">
                  <c:v>2005</c:v>
                </c:pt>
                <c:pt idx="66">
                  <c:v>2006</c:v>
                </c:pt>
                <c:pt idx="67">
                  <c:v>2007</c:v>
                </c:pt>
                <c:pt idx="68">
                  <c:v>2008</c:v>
                </c:pt>
                <c:pt idx="69">
                  <c:v>2009</c:v>
                </c:pt>
                <c:pt idx="70">
                  <c:v>2010</c:v>
                </c:pt>
                <c:pt idx="71">
                  <c:v>2011</c:v>
                </c:pt>
                <c:pt idx="72">
                  <c:v>2012</c:v>
                </c:pt>
                <c:pt idx="73">
                  <c:v>2013</c:v>
                </c:pt>
                <c:pt idx="74">
                  <c:v>2014</c:v>
                </c:pt>
                <c:pt idx="75">
                  <c:v>2015</c:v>
                </c:pt>
                <c:pt idx="76">
                  <c:v>2016</c:v>
                </c:pt>
                <c:pt idx="77">
                  <c:v>2017</c:v>
                </c:pt>
                <c:pt idx="78">
                  <c:v>2018</c:v>
                </c:pt>
                <c:pt idx="79">
                  <c:v>2019</c:v>
                </c:pt>
                <c:pt idx="80">
                  <c:v>2020</c:v>
                </c:pt>
                <c:pt idx="81">
                  <c:v>2021</c:v>
                </c:pt>
                <c:pt idx="82">
                  <c:v>2022</c:v>
                </c:pt>
              </c:numCache>
            </c:numRef>
          </c:cat>
          <c:val>
            <c:numRef>
              <c:f>'Data 7'!$C$5:$C$87</c:f>
              <c:numCache>
                <c:formatCode>#,##0.00</c:formatCode>
                <c:ptCount val="83"/>
                <c:pt idx="0">
                  <c:v>32.4</c:v>
                </c:pt>
                <c:pt idx="1">
                  <c:v>24.8</c:v>
                </c:pt>
                <c:pt idx="2">
                  <c:v>20</c:v>
                </c:pt>
                <c:pt idx="3">
                  <c:v>24.2</c:v>
                </c:pt>
                <c:pt idx="4">
                  <c:v>35.200000000000003</c:v>
                </c:pt>
                <c:pt idx="5">
                  <c:v>38.1</c:v>
                </c:pt>
                <c:pt idx="6">
                  <c:v>36.299999999999997</c:v>
                </c:pt>
                <c:pt idx="7">
                  <c:v>25.2</c:v>
                </c:pt>
                <c:pt idx="8">
                  <c:v>28.6</c:v>
                </c:pt>
                <c:pt idx="9">
                  <c:v>32.1</c:v>
                </c:pt>
                <c:pt idx="10">
                  <c:v>26.7</c:v>
                </c:pt>
                <c:pt idx="11">
                  <c:v>30</c:v>
                </c:pt>
                <c:pt idx="12">
                  <c:v>24.2</c:v>
                </c:pt>
                <c:pt idx="13">
                  <c:v>22</c:v>
                </c:pt>
                <c:pt idx="14">
                  <c:v>19.899999999999999</c:v>
                </c:pt>
                <c:pt idx="15">
                  <c:v>20.7</c:v>
                </c:pt>
                <c:pt idx="16">
                  <c:v>22.7</c:v>
                </c:pt>
                <c:pt idx="17">
                  <c:v>16.5</c:v>
                </c:pt>
                <c:pt idx="18">
                  <c:v>21.4</c:v>
                </c:pt>
                <c:pt idx="19">
                  <c:v>22.1</c:v>
                </c:pt>
                <c:pt idx="20">
                  <c:v>21</c:v>
                </c:pt>
                <c:pt idx="21">
                  <c:v>23.1</c:v>
                </c:pt>
                <c:pt idx="22">
                  <c:v>21.7</c:v>
                </c:pt>
                <c:pt idx="23">
                  <c:v>21</c:v>
                </c:pt>
                <c:pt idx="24">
                  <c:v>21.6</c:v>
                </c:pt>
                <c:pt idx="25">
                  <c:v>21.2</c:v>
                </c:pt>
                <c:pt idx="26">
                  <c:v>22.1</c:v>
                </c:pt>
                <c:pt idx="27">
                  <c:v>24.5</c:v>
                </c:pt>
                <c:pt idx="28">
                  <c:v>24.8</c:v>
                </c:pt>
                <c:pt idx="29">
                  <c:v>24.3</c:v>
                </c:pt>
                <c:pt idx="30">
                  <c:v>26.7</c:v>
                </c:pt>
                <c:pt idx="31">
                  <c:v>48.1</c:v>
                </c:pt>
                <c:pt idx="32">
                  <c:v>49.8</c:v>
                </c:pt>
                <c:pt idx="33">
                  <c:v>52.8</c:v>
                </c:pt>
                <c:pt idx="34">
                  <c:v>52.9</c:v>
                </c:pt>
                <c:pt idx="35">
                  <c:v>51.9</c:v>
                </c:pt>
                <c:pt idx="36">
                  <c:v>53.9</c:v>
                </c:pt>
                <c:pt idx="37">
                  <c:v>52.7</c:v>
                </c:pt>
                <c:pt idx="38">
                  <c:v>53.1</c:v>
                </c:pt>
                <c:pt idx="39">
                  <c:v>55.5</c:v>
                </c:pt>
                <c:pt idx="40">
                  <c:v>54.2</c:v>
                </c:pt>
                <c:pt idx="41">
                  <c:v>53.6</c:v>
                </c:pt>
                <c:pt idx="42">
                  <c:v>53.7</c:v>
                </c:pt>
                <c:pt idx="43">
                  <c:v>52.5</c:v>
                </c:pt>
                <c:pt idx="44">
                  <c:v>51.6</c:v>
                </c:pt>
                <c:pt idx="45">
                  <c:v>51.6</c:v>
                </c:pt>
                <c:pt idx="46">
                  <c:v>55.4</c:v>
                </c:pt>
                <c:pt idx="47">
                  <c:v>51.3</c:v>
                </c:pt>
                <c:pt idx="48">
                  <c:v>51.1</c:v>
                </c:pt>
                <c:pt idx="49">
                  <c:v>53.9</c:v>
                </c:pt>
                <c:pt idx="50">
                  <c:v>48.9</c:v>
                </c:pt>
                <c:pt idx="51">
                  <c:v>37.200000000000003</c:v>
                </c:pt>
                <c:pt idx="52">
                  <c:v>30.9</c:v>
                </c:pt>
                <c:pt idx="53">
                  <c:v>30.9</c:v>
                </c:pt>
                <c:pt idx="54">
                  <c:v>33.9</c:v>
                </c:pt>
                <c:pt idx="55">
                  <c:v>37.6</c:v>
                </c:pt>
                <c:pt idx="56">
                  <c:v>38.6</c:v>
                </c:pt>
                <c:pt idx="57">
                  <c:v>40.5</c:v>
                </c:pt>
                <c:pt idx="58">
                  <c:v>44.4</c:v>
                </c:pt>
                <c:pt idx="59">
                  <c:v>47.7</c:v>
                </c:pt>
                <c:pt idx="60">
                  <c:v>50.9</c:v>
                </c:pt>
                <c:pt idx="61">
                  <c:v>49.6</c:v>
                </c:pt>
                <c:pt idx="62">
                  <c:v>44.540999999999997</c:v>
                </c:pt>
                <c:pt idx="63">
                  <c:v>41.118000000000002</c:v>
                </c:pt>
                <c:pt idx="64">
                  <c:v>44.704000000000001</c:v>
                </c:pt>
                <c:pt idx="65">
                  <c:v>45.784999999999997</c:v>
                </c:pt>
                <c:pt idx="66">
                  <c:v>35.771000000000001</c:v>
                </c:pt>
                <c:pt idx="67">
                  <c:v>35.930999999999997</c:v>
                </c:pt>
                <c:pt idx="68">
                  <c:v>31.623000000000001</c:v>
                </c:pt>
                <c:pt idx="69">
                  <c:v>19.682844018630188</c:v>
                </c:pt>
                <c:pt idx="70">
                  <c:v>1.323643718551907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948-4317-A7D5-B3381BE2E2F0}"/>
            </c:ext>
          </c:extLst>
        </c:ser>
        <c:ser>
          <c:idx val="2"/>
          <c:order val="2"/>
          <c:tx>
            <c:strRef>
              <c:f>'Data 7'!$D$4</c:f>
              <c:strCache>
                <c:ptCount val="1"/>
                <c:pt idx="0">
                  <c:v>State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  <a:ln w="6350">
              <a:solidFill>
                <a:schemeClr val="accent4"/>
              </a:solidFill>
              <a:prstDash val="solid"/>
            </a:ln>
          </c:spPr>
          <c:cat>
            <c:numRef>
              <c:f>'Data 7'!$A$5:$A$87</c:f>
              <c:numCache>
                <c:formatCode>General</c:formatCode>
                <c:ptCount val="83"/>
                <c:pt idx="0">
                  <c:v>1940</c:v>
                </c:pt>
                <c:pt idx="1">
                  <c:v>1941</c:v>
                </c:pt>
                <c:pt idx="2">
                  <c:v>1942</c:v>
                </c:pt>
                <c:pt idx="3">
                  <c:v>1943</c:v>
                </c:pt>
                <c:pt idx="4">
                  <c:v>1944</c:v>
                </c:pt>
                <c:pt idx="5">
                  <c:v>1945</c:v>
                </c:pt>
                <c:pt idx="6">
                  <c:v>1946</c:v>
                </c:pt>
                <c:pt idx="7">
                  <c:v>1947</c:v>
                </c:pt>
                <c:pt idx="8">
                  <c:v>1948</c:v>
                </c:pt>
                <c:pt idx="9">
                  <c:v>1949</c:v>
                </c:pt>
                <c:pt idx="10">
                  <c:v>1950</c:v>
                </c:pt>
                <c:pt idx="11">
                  <c:v>1951</c:v>
                </c:pt>
                <c:pt idx="12">
                  <c:v>1952</c:v>
                </c:pt>
                <c:pt idx="13">
                  <c:v>1953</c:v>
                </c:pt>
                <c:pt idx="14">
                  <c:v>1954</c:v>
                </c:pt>
                <c:pt idx="15">
                  <c:v>1955</c:v>
                </c:pt>
                <c:pt idx="16">
                  <c:v>1956</c:v>
                </c:pt>
                <c:pt idx="17">
                  <c:v>1957</c:v>
                </c:pt>
                <c:pt idx="18">
                  <c:v>1958</c:v>
                </c:pt>
                <c:pt idx="19">
                  <c:v>1959</c:v>
                </c:pt>
                <c:pt idx="20">
                  <c:v>1960</c:v>
                </c:pt>
                <c:pt idx="21">
                  <c:v>1961</c:v>
                </c:pt>
                <c:pt idx="22">
                  <c:v>1962</c:v>
                </c:pt>
                <c:pt idx="23">
                  <c:v>1963</c:v>
                </c:pt>
                <c:pt idx="24">
                  <c:v>1964</c:v>
                </c:pt>
                <c:pt idx="25">
                  <c:v>1965</c:v>
                </c:pt>
                <c:pt idx="26">
                  <c:v>1966</c:v>
                </c:pt>
                <c:pt idx="27">
                  <c:v>1967</c:v>
                </c:pt>
                <c:pt idx="28">
                  <c:v>1968</c:v>
                </c:pt>
                <c:pt idx="29">
                  <c:v>1969</c:v>
                </c:pt>
                <c:pt idx="30">
                  <c:v>1970</c:v>
                </c:pt>
                <c:pt idx="31">
                  <c:v>1971</c:v>
                </c:pt>
                <c:pt idx="32">
                  <c:v>1972</c:v>
                </c:pt>
                <c:pt idx="33">
                  <c:v>1973</c:v>
                </c:pt>
                <c:pt idx="34">
                  <c:v>1974</c:v>
                </c:pt>
                <c:pt idx="35">
                  <c:v>1975</c:v>
                </c:pt>
                <c:pt idx="36">
                  <c:v>1976</c:v>
                </c:pt>
                <c:pt idx="37">
                  <c:v>1977</c:v>
                </c:pt>
                <c:pt idx="38">
                  <c:v>1978</c:v>
                </c:pt>
                <c:pt idx="39">
                  <c:v>1979</c:v>
                </c:pt>
                <c:pt idx="40">
                  <c:v>1980</c:v>
                </c:pt>
                <c:pt idx="41">
                  <c:v>1981</c:v>
                </c:pt>
                <c:pt idx="42">
                  <c:v>1982</c:v>
                </c:pt>
                <c:pt idx="43">
                  <c:v>1983</c:v>
                </c:pt>
                <c:pt idx="44">
                  <c:v>1984</c:v>
                </c:pt>
                <c:pt idx="45">
                  <c:v>1985</c:v>
                </c:pt>
                <c:pt idx="46">
                  <c:v>1986</c:v>
                </c:pt>
                <c:pt idx="47">
                  <c:v>1987</c:v>
                </c:pt>
                <c:pt idx="48">
                  <c:v>1988</c:v>
                </c:pt>
                <c:pt idx="49">
                  <c:v>1989</c:v>
                </c:pt>
                <c:pt idx="50">
                  <c:v>1990</c:v>
                </c:pt>
                <c:pt idx="51">
                  <c:v>1991</c:v>
                </c:pt>
                <c:pt idx="52">
                  <c:v>1992</c:v>
                </c:pt>
                <c:pt idx="53">
                  <c:v>1993</c:v>
                </c:pt>
                <c:pt idx="54">
                  <c:v>1994</c:v>
                </c:pt>
                <c:pt idx="55">
                  <c:v>1995</c:v>
                </c:pt>
                <c:pt idx="56">
                  <c:v>1996</c:v>
                </c:pt>
                <c:pt idx="57">
                  <c:v>1997</c:v>
                </c:pt>
                <c:pt idx="58">
                  <c:v>1998</c:v>
                </c:pt>
                <c:pt idx="59">
                  <c:v>1999</c:v>
                </c:pt>
                <c:pt idx="60">
                  <c:v>2000</c:v>
                </c:pt>
                <c:pt idx="61">
                  <c:v>2001</c:v>
                </c:pt>
                <c:pt idx="62">
                  <c:v>2002</c:v>
                </c:pt>
                <c:pt idx="63">
                  <c:v>2003</c:v>
                </c:pt>
                <c:pt idx="64">
                  <c:v>2004</c:v>
                </c:pt>
                <c:pt idx="65">
                  <c:v>2005</c:v>
                </c:pt>
                <c:pt idx="66">
                  <c:v>2006</c:v>
                </c:pt>
                <c:pt idx="67">
                  <c:v>2007</c:v>
                </c:pt>
                <c:pt idx="68">
                  <c:v>2008</c:v>
                </c:pt>
                <c:pt idx="69">
                  <c:v>2009</c:v>
                </c:pt>
                <c:pt idx="70">
                  <c:v>2010</c:v>
                </c:pt>
                <c:pt idx="71">
                  <c:v>2011</c:v>
                </c:pt>
                <c:pt idx="72">
                  <c:v>2012</c:v>
                </c:pt>
                <c:pt idx="73">
                  <c:v>2013</c:v>
                </c:pt>
                <c:pt idx="74">
                  <c:v>2014</c:v>
                </c:pt>
                <c:pt idx="75">
                  <c:v>2015</c:v>
                </c:pt>
                <c:pt idx="76">
                  <c:v>2016</c:v>
                </c:pt>
                <c:pt idx="77">
                  <c:v>2017</c:v>
                </c:pt>
                <c:pt idx="78">
                  <c:v>2018</c:v>
                </c:pt>
                <c:pt idx="79">
                  <c:v>2019</c:v>
                </c:pt>
                <c:pt idx="80">
                  <c:v>2020</c:v>
                </c:pt>
                <c:pt idx="81">
                  <c:v>2021</c:v>
                </c:pt>
                <c:pt idx="82">
                  <c:v>2022</c:v>
                </c:pt>
              </c:numCache>
            </c:numRef>
          </c:cat>
          <c:val>
            <c:numRef>
              <c:f>'Data 7'!$D$5:$D$87</c:f>
              <c:numCache>
                <c:formatCode>#,##0.00</c:formatCode>
                <c:ptCount val="8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0.3</c:v>
                </c:pt>
                <c:pt idx="5">
                  <c:v>0.4</c:v>
                </c:pt>
                <c:pt idx="6">
                  <c:v>1</c:v>
                </c:pt>
                <c:pt idx="7">
                  <c:v>1.8</c:v>
                </c:pt>
                <c:pt idx="8">
                  <c:v>2.5</c:v>
                </c:pt>
                <c:pt idx="9">
                  <c:v>6.4</c:v>
                </c:pt>
                <c:pt idx="10">
                  <c:v>9.9</c:v>
                </c:pt>
                <c:pt idx="11">
                  <c:v>11.7</c:v>
                </c:pt>
                <c:pt idx="12">
                  <c:v>22.7</c:v>
                </c:pt>
                <c:pt idx="13">
                  <c:v>28.5</c:v>
                </c:pt>
                <c:pt idx="14">
                  <c:v>27.6</c:v>
                </c:pt>
                <c:pt idx="15">
                  <c:v>25.7</c:v>
                </c:pt>
                <c:pt idx="16">
                  <c:v>23</c:v>
                </c:pt>
                <c:pt idx="17">
                  <c:v>35.9</c:v>
                </c:pt>
                <c:pt idx="18">
                  <c:v>22.9</c:v>
                </c:pt>
                <c:pt idx="19">
                  <c:v>23.7</c:v>
                </c:pt>
                <c:pt idx="20">
                  <c:v>19.2</c:v>
                </c:pt>
                <c:pt idx="21">
                  <c:v>30.3</c:v>
                </c:pt>
                <c:pt idx="22">
                  <c:v>32.799999999999997</c:v>
                </c:pt>
                <c:pt idx="23">
                  <c:v>33.299999999999997</c:v>
                </c:pt>
                <c:pt idx="24">
                  <c:v>31.9</c:v>
                </c:pt>
                <c:pt idx="25">
                  <c:v>30.5</c:v>
                </c:pt>
                <c:pt idx="26">
                  <c:v>31.1</c:v>
                </c:pt>
                <c:pt idx="27">
                  <c:v>31</c:v>
                </c:pt>
                <c:pt idx="28">
                  <c:v>31.4</c:v>
                </c:pt>
                <c:pt idx="29">
                  <c:v>31.5</c:v>
                </c:pt>
                <c:pt idx="30">
                  <c:v>30.9</c:v>
                </c:pt>
                <c:pt idx="31">
                  <c:v>12.7</c:v>
                </c:pt>
                <c:pt idx="32">
                  <c:v>13.9</c:v>
                </c:pt>
                <c:pt idx="33">
                  <c:v>12.4</c:v>
                </c:pt>
                <c:pt idx="34">
                  <c:v>13.4</c:v>
                </c:pt>
                <c:pt idx="35">
                  <c:v>11.9</c:v>
                </c:pt>
                <c:pt idx="36">
                  <c:v>11</c:v>
                </c:pt>
                <c:pt idx="37">
                  <c:v>11.3</c:v>
                </c:pt>
                <c:pt idx="38">
                  <c:v>13.2</c:v>
                </c:pt>
                <c:pt idx="39">
                  <c:v>12.1</c:v>
                </c:pt>
                <c:pt idx="40">
                  <c:v>13.9</c:v>
                </c:pt>
                <c:pt idx="41">
                  <c:v>13.4</c:v>
                </c:pt>
                <c:pt idx="42">
                  <c:v>13.4</c:v>
                </c:pt>
                <c:pt idx="43">
                  <c:v>15.3</c:v>
                </c:pt>
                <c:pt idx="44">
                  <c:v>14.7</c:v>
                </c:pt>
                <c:pt idx="45">
                  <c:v>16.3</c:v>
                </c:pt>
                <c:pt idx="46">
                  <c:v>10.8</c:v>
                </c:pt>
                <c:pt idx="47">
                  <c:v>15</c:v>
                </c:pt>
                <c:pt idx="48">
                  <c:v>15.4</c:v>
                </c:pt>
                <c:pt idx="49">
                  <c:v>14.6</c:v>
                </c:pt>
                <c:pt idx="50">
                  <c:v>17.600000000000001</c:v>
                </c:pt>
                <c:pt idx="51">
                  <c:v>32.6</c:v>
                </c:pt>
                <c:pt idx="52">
                  <c:v>16</c:v>
                </c:pt>
                <c:pt idx="53">
                  <c:v>15.1</c:v>
                </c:pt>
                <c:pt idx="54">
                  <c:v>6.7</c:v>
                </c:pt>
                <c:pt idx="55">
                  <c:v>12.6</c:v>
                </c:pt>
                <c:pt idx="56">
                  <c:v>32.5</c:v>
                </c:pt>
                <c:pt idx="57">
                  <c:v>40.299999999999997</c:v>
                </c:pt>
                <c:pt idx="58">
                  <c:v>39</c:v>
                </c:pt>
                <c:pt idx="59">
                  <c:v>36.799999999999997</c:v>
                </c:pt>
                <c:pt idx="60">
                  <c:v>35.799999999999997</c:v>
                </c:pt>
                <c:pt idx="61">
                  <c:v>36.200000000000003</c:v>
                </c:pt>
                <c:pt idx="62">
                  <c:v>38.628</c:v>
                </c:pt>
                <c:pt idx="63">
                  <c:v>35.673999999999999</c:v>
                </c:pt>
                <c:pt idx="64">
                  <c:v>41.170999999999999</c:v>
                </c:pt>
                <c:pt idx="65">
                  <c:v>40.353999999999999</c:v>
                </c:pt>
                <c:pt idx="66">
                  <c:v>62.662999999999997</c:v>
                </c:pt>
                <c:pt idx="67">
                  <c:v>63.378</c:v>
                </c:pt>
                <c:pt idx="68">
                  <c:v>67.710999999999999</c:v>
                </c:pt>
                <c:pt idx="69">
                  <c:v>79.537614093356609</c:v>
                </c:pt>
                <c:pt idx="70">
                  <c:v>97.924990241890185</c:v>
                </c:pt>
                <c:pt idx="71">
                  <c:v>99.556661232831459</c:v>
                </c:pt>
                <c:pt idx="72">
                  <c:v>99.807434495729439</c:v>
                </c:pt>
                <c:pt idx="73">
                  <c:v>99.4</c:v>
                </c:pt>
                <c:pt idx="74">
                  <c:v>99.644428894442854</c:v>
                </c:pt>
                <c:pt idx="75">
                  <c:v>99.767387541799891</c:v>
                </c:pt>
                <c:pt idx="76">
                  <c:v>99.847083602129103</c:v>
                </c:pt>
                <c:pt idx="77">
                  <c:v>99.913293433122917</c:v>
                </c:pt>
                <c:pt idx="78">
                  <c:v>99.969559938176999</c:v>
                </c:pt>
                <c:pt idx="79">
                  <c:v>99.945862063041375</c:v>
                </c:pt>
                <c:pt idx="80">
                  <c:v>99.824006993877063</c:v>
                </c:pt>
                <c:pt idx="81">
                  <c:v>99.63</c:v>
                </c:pt>
                <c:pt idx="82">
                  <c:v>99.9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48-4317-A7D5-B3381BE2E2F0}"/>
            </c:ext>
          </c:extLst>
        </c:ser>
        <c:ser>
          <c:idx val="3"/>
          <c:order val="3"/>
          <c:tx>
            <c:strRef>
              <c:f>'Data 7'!$E$4</c:f>
              <c:strCache>
                <c:ptCount val="1"/>
                <c:pt idx="0">
                  <c:v>Municipalities</c:v>
                </c:pt>
              </c:strCache>
            </c:strRef>
          </c:tx>
          <c:spPr>
            <a:solidFill>
              <a:schemeClr val="accent6"/>
            </a:solidFill>
            <a:ln w="6350">
              <a:solidFill>
                <a:schemeClr val="accent4"/>
              </a:solidFill>
              <a:prstDash val="solid"/>
            </a:ln>
          </c:spPr>
          <c:cat>
            <c:numRef>
              <c:f>'Data 7'!$A$5:$A$87</c:f>
              <c:numCache>
                <c:formatCode>General</c:formatCode>
                <c:ptCount val="83"/>
                <c:pt idx="0">
                  <c:v>1940</c:v>
                </c:pt>
                <c:pt idx="1">
                  <c:v>1941</c:v>
                </c:pt>
                <c:pt idx="2">
                  <c:v>1942</c:v>
                </c:pt>
                <c:pt idx="3">
                  <c:v>1943</c:v>
                </c:pt>
                <c:pt idx="4">
                  <c:v>1944</c:v>
                </c:pt>
                <c:pt idx="5">
                  <c:v>1945</c:v>
                </c:pt>
                <c:pt idx="6">
                  <c:v>1946</c:v>
                </c:pt>
                <c:pt idx="7">
                  <c:v>1947</c:v>
                </c:pt>
                <c:pt idx="8">
                  <c:v>1948</c:v>
                </c:pt>
                <c:pt idx="9">
                  <c:v>1949</c:v>
                </c:pt>
                <c:pt idx="10">
                  <c:v>1950</c:v>
                </c:pt>
                <c:pt idx="11">
                  <c:v>1951</c:v>
                </c:pt>
                <c:pt idx="12">
                  <c:v>1952</c:v>
                </c:pt>
                <c:pt idx="13">
                  <c:v>1953</c:v>
                </c:pt>
                <c:pt idx="14">
                  <c:v>1954</c:v>
                </c:pt>
                <c:pt idx="15">
                  <c:v>1955</c:v>
                </c:pt>
                <c:pt idx="16">
                  <c:v>1956</c:v>
                </c:pt>
                <c:pt idx="17">
                  <c:v>1957</c:v>
                </c:pt>
                <c:pt idx="18">
                  <c:v>1958</c:v>
                </c:pt>
                <c:pt idx="19">
                  <c:v>1959</c:v>
                </c:pt>
                <c:pt idx="20">
                  <c:v>1960</c:v>
                </c:pt>
                <c:pt idx="21">
                  <c:v>1961</c:v>
                </c:pt>
                <c:pt idx="22">
                  <c:v>1962</c:v>
                </c:pt>
                <c:pt idx="23">
                  <c:v>1963</c:v>
                </c:pt>
                <c:pt idx="24">
                  <c:v>1964</c:v>
                </c:pt>
                <c:pt idx="25">
                  <c:v>1965</c:v>
                </c:pt>
                <c:pt idx="26">
                  <c:v>1966</c:v>
                </c:pt>
                <c:pt idx="27">
                  <c:v>1967</c:v>
                </c:pt>
                <c:pt idx="28">
                  <c:v>1968</c:v>
                </c:pt>
                <c:pt idx="29">
                  <c:v>1969</c:v>
                </c:pt>
                <c:pt idx="30">
                  <c:v>1970</c:v>
                </c:pt>
                <c:pt idx="31">
                  <c:v>1971</c:v>
                </c:pt>
                <c:pt idx="32">
                  <c:v>1972</c:v>
                </c:pt>
                <c:pt idx="33">
                  <c:v>1973</c:v>
                </c:pt>
                <c:pt idx="34">
                  <c:v>1974</c:v>
                </c:pt>
                <c:pt idx="35">
                  <c:v>1975</c:v>
                </c:pt>
                <c:pt idx="36">
                  <c:v>1976</c:v>
                </c:pt>
                <c:pt idx="37">
                  <c:v>1977</c:v>
                </c:pt>
                <c:pt idx="38">
                  <c:v>1978</c:v>
                </c:pt>
                <c:pt idx="39">
                  <c:v>1979</c:v>
                </c:pt>
                <c:pt idx="40">
                  <c:v>1980</c:v>
                </c:pt>
                <c:pt idx="41">
                  <c:v>1981</c:v>
                </c:pt>
                <c:pt idx="42">
                  <c:v>1982</c:v>
                </c:pt>
                <c:pt idx="43">
                  <c:v>1983</c:v>
                </c:pt>
                <c:pt idx="44">
                  <c:v>1984</c:v>
                </c:pt>
                <c:pt idx="45">
                  <c:v>1985</c:v>
                </c:pt>
                <c:pt idx="46">
                  <c:v>1986</c:v>
                </c:pt>
                <c:pt idx="47">
                  <c:v>1987</c:v>
                </c:pt>
                <c:pt idx="48">
                  <c:v>1988</c:v>
                </c:pt>
                <c:pt idx="49">
                  <c:v>1989</c:v>
                </c:pt>
                <c:pt idx="50">
                  <c:v>1990</c:v>
                </c:pt>
                <c:pt idx="51">
                  <c:v>1991</c:v>
                </c:pt>
                <c:pt idx="52">
                  <c:v>1992</c:v>
                </c:pt>
                <c:pt idx="53">
                  <c:v>1993</c:v>
                </c:pt>
                <c:pt idx="54">
                  <c:v>1994</c:v>
                </c:pt>
                <c:pt idx="55">
                  <c:v>1995</c:v>
                </c:pt>
                <c:pt idx="56">
                  <c:v>1996</c:v>
                </c:pt>
                <c:pt idx="57">
                  <c:v>1997</c:v>
                </c:pt>
                <c:pt idx="58">
                  <c:v>1998</c:v>
                </c:pt>
                <c:pt idx="59">
                  <c:v>1999</c:v>
                </c:pt>
                <c:pt idx="60">
                  <c:v>2000</c:v>
                </c:pt>
                <c:pt idx="61">
                  <c:v>2001</c:v>
                </c:pt>
                <c:pt idx="62">
                  <c:v>2002</c:v>
                </c:pt>
                <c:pt idx="63">
                  <c:v>2003</c:v>
                </c:pt>
                <c:pt idx="64">
                  <c:v>2004</c:v>
                </c:pt>
                <c:pt idx="65">
                  <c:v>2005</c:v>
                </c:pt>
                <c:pt idx="66">
                  <c:v>2006</c:v>
                </c:pt>
                <c:pt idx="67">
                  <c:v>2007</c:v>
                </c:pt>
                <c:pt idx="68">
                  <c:v>2008</c:v>
                </c:pt>
                <c:pt idx="69">
                  <c:v>2009</c:v>
                </c:pt>
                <c:pt idx="70">
                  <c:v>2010</c:v>
                </c:pt>
                <c:pt idx="71">
                  <c:v>2011</c:v>
                </c:pt>
                <c:pt idx="72">
                  <c:v>2012</c:v>
                </c:pt>
                <c:pt idx="73">
                  <c:v>2013</c:v>
                </c:pt>
                <c:pt idx="74">
                  <c:v>2014</c:v>
                </c:pt>
                <c:pt idx="75">
                  <c:v>2015</c:v>
                </c:pt>
                <c:pt idx="76">
                  <c:v>2016</c:v>
                </c:pt>
                <c:pt idx="77">
                  <c:v>2017</c:v>
                </c:pt>
                <c:pt idx="78">
                  <c:v>2018</c:v>
                </c:pt>
                <c:pt idx="79">
                  <c:v>2019</c:v>
                </c:pt>
                <c:pt idx="80">
                  <c:v>2020</c:v>
                </c:pt>
                <c:pt idx="81">
                  <c:v>2021</c:v>
                </c:pt>
                <c:pt idx="82">
                  <c:v>2022</c:v>
                </c:pt>
              </c:numCache>
            </c:numRef>
          </c:cat>
          <c:val>
            <c:numRef>
              <c:f>'Data 7'!$E$5:$E$87</c:f>
              <c:numCache>
                <c:formatCode>#,##0.00</c:formatCode>
                <c:ptCount val="8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0.2</c:v>
                </c:pt>
                <c:pt idx="5">
                  <c:v>0.1</c:v>
                </c:pt>
                <c:pt idx="6">
                  <c:v>0.3</c:v>
                </c:pt>
                <c:pt idx="7">
                  <c:v>0.6</c:v>
                </c:pt>
                <c:pt idx="8">
                  <c:v>0.7</c:v>
                </c:pt>
                <c:pt idx="9">
                  <c:v>2</c:v>
                </c:pt>
                <c:pt idx="10">
                  <c:v>3</c:v>
                </c:pt>
                <c:pt idx="11">
                  <c:v>3.4</c:v>
                </c:pt>
                <c:pt idx="12">
                  <c:v>6.6</c:v>
                </c:pt>
                <c:pt idx="13">
                  <c:v>8.1999999999999993</c:v>
                </c:pt>
                <c:pt idx="14">
                  <c:v>7.8</c:v>
                </c:pt>
                <c:pt idx="15">
                  <c:v>7.3</c:v>
                </c:pt>
                <c:pt idx="16">
                  <c:v>6.7</c:v>
                </c:pt>
                <c:pt idx="17">
                  <c:v>10.7</c:v>
                </c:pt>
                <c:pt idx="18">
                  <c:v>11.3</c:v>
                </c:pt>
                <c:pt idx="19">
                  <c:v>11.4</c:v>
                </c:pt>
                <c:pt idx="20">
                  <c:v>9.4</c:v>
                </c:pt>
                <c:pt idx="21">
                  <c:v>9.5</c:v>
                </c:pt>
                <c:pt idx="22">
                  <c:v>9.6999999999999993</c:v>
                </c:pt>
                <c:pt idx="23">
                  <c:v>9.6999999999999993</c:v>
                </c:pt>
                <c:pt idx="24">
                  <c:v>9.3000000000000007</c:v>
                </c:pt>
                <c:pt idx="25">
                  <c:v>8.9</c:v>
                </c:pt>
                <c:pt idx="26">
                  <c:v>9.1</c:v>
                </c:pt>
                <c:pt idx="27">
                  <c:v>9</c:v>
                </c:pt>
                <c:pt idx="28">
                  <c:v>9.1</c:v>
                </c:pt>
                <c:pt idx="29">
                  <c:v>8.9</c:v>
                </c:pt>
                <c:pt idx="30">
                  <c:v>8.9</c:v>
                </c:pt>
                <c:pt idx="31">
                  <c:v>8.3000000000000007</c:v>
                </c:pt>
                <c:pt idx="32">
                  <c:v>8</c:v>
                </c:pt>
                <c:pt idx="33">
                  <c:v>7.3</c:v>
                </c:pt>
                <c:pt idx="34">
                  <c:v>6.5</c:v>
                </c:pt>
                <c:pt idx="35">
                  <c:v>7.2</c:v>
                </c:pt>
                <c:pt idx="36">
                  <c:v>7</c:v>
                </c:pt>
                <c:pt idx="37">
                  <c:v>7.2</c:v>
                </c:pt>
                <c:pt idx="38">
                  <c:v>7.9</c:v>
                </c:pt>
                <c:pt idx="39">
                  <c:v>7.4</c:v>
                </c:pt>
                <c:pt idx="40">
                  <c:v>7.1</c:v>
                </c:pt>
                <c:pt idx="41">
                  <c:v>7.3</c:v>
                </c:pt>
                <c:pt idx="42">
                  <c:v>9.1</c:v>
                </c:pt>
                <c:pt idx="43">
                  <c:v>9.6999999999999993</c:v>
                </c:pt>
                <c:pt idx="44">
                  <c:v>9.6999999999999993</c:v>
                </c:pt>
                <c:pt idx="45">
                  <c:v>9.1</c:v>
                </c:pt>
                <c:pt idx="46">
                  <c:v>12.3</c:v>
                </c:pt>
                <c:pt idx="47">
                  <c:v>12.1</c:v>
                </c:pt>
                <c:pt idx="48">
                  <c:v>11.6</c:v>
                </c:pt>
                <c:pt idx="49">
                  <c:v>11.4</c:v>
                </c:pt>
                <c:pt idx="50">
                  <c:v>11.1</c:v>
                </c:pt>
                <c:pt idx="51">
                  <c:v>10.8</c:v>
                </c:pt>
                <c:pt idx="52">
                  <c:v>16.399999999999999</c:v>
                </c:pt>
                <c:pt idx="53">
                  <c:v>23</c:v>
                </c:pt>
                <c:pt idx="54">
                  <c:v>23.4</c:v>
                </c:pt>
                <c:pt idx="55">
                  <c:v>24.3</c:v>
                </c:pt>
                <c:pt idx="56">
                  <c:v>2.4</c:v>
                </c:pt>
                <c:pt idx="57">
                  <c:v>0.4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948-4317-A7D5-B3381BE2E2F0}"/>
            </c:ext>
          </c:extLst>
        </c:ser>
        <c:ser>
          <c:idx val="4"/>
          <c:order val="4"/>
          <c:tx>
            <c:strRef>
              <c:f>'Data 7'!$F$4</c:f>
              <c:strCache>
                <c:ptCount val="1"/>
                <c:pt idx="0">
                  <c:v>Receipts from value added tax, assets, etc.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 w="6350">
              <a:solidFill>
                <a:schemeClr val="accent4"/>
              </a:solidFill>
              <a:prstDash val="solid"/>
            </a:ln>
          </c:spPr>
          <c:cat>
            <c:numRef>
              <c:f>'Data 7'!$A$5:$A$87</c:f>
              <c:numCache>
                <c:formatCode>General</c:formatCode>
                <c:ptCount val="83"/>
                <c:pt idx="0">
                  <c:v>1940</c:v>
                </c:pt>
                <c:pt idx="1">
                  <c:v>1941</c:v>
                </c:pt>
                <c:pt idx="2">
                  <c:v>1942</c:v>
                </c:pt>
                <c:pt idx="3">
                  <c:v>1943</c:v>
                </c:pt>
                <c:pt idx="4">
                  <c:v>1944</c:v>
                </c:pt>
                <c:pt idx="5">
                  <c:v>1945</c:v>
                </c:pt>
                <c:pt idx="6">
                  <c:v>1946</c:v>
                </c:pt>
                <c:pt idx="7">
                  <c:v>1947</c:v>
                </c:pt>
                <c:pt idx="8">
                  <c:v>1948</c:v>
                </c:pt>
                <c:pt idx="9">
                  <c:v>1949</c:v>
                </c:pt>
                <c:pt idx="10">
                  <c:v>1950</c:v>
                </c:pt>
                <c:pt idx="11">
                  <c:v>1951</c:v>
                </c:pt>
                <c:pt idx="12">
                  <c:v>1952</c:v>
                </c:pt>
                <c:pt idx="13">
                  <c:v>1953</c:v>
                </c:pt>
                <c:pt idx="14">
                  <c:v>1954</c:v>
                </c:pt>
                <c:pt idx="15">
                  <c:v>1955</c:v>
                </c:pt>
                <c:pt idx="16">
                  <c:v>1956</c:v>
                </c:pt>
                <c:pt idx="17">
                  <c:v>1957</c:v>
                </c:pt>
                <c:pt idx="18">
                  <c:v>1958</c:v>
                </c:pt>
                <c:pt idx="19">
                  <c:v>1959</c:v>
                </c:pt>
                <c:pt idx="20">
                  <c:v>1960</c:v>
                </c:pt>
                <c:pt idx="21">
                  <c:v>1961</c:v>
                </c:pt>
                <c:pt idx="22">
                  <c:v>1962</c:v>
                </c:pt>
                <c:pt idx="23">
                  <c:v>1963</c:v>
                </c:pt>
                <c:pt idx="24">
                  <c:v>1964</c:v>
                </c:pt>
                <c:pt idx="25">
                  <c:v>1965</c:v>
                </c:pt>
                <c:pt idx="26">
                  <c:v>1966</c:v>
                </c:pt>
                <c:pt idx="27">
                  <c:v>1967</c:v>
                </c:pt>
                <c:pt idx="28">
                  <c:v>1968</c:v>
                </c:pt>
                <c:pt idx="29">
                  <c:v>1969</c:v>
                </c:pt>
                <c:pt idx="30">
                  <c:v>1970</c:v>
                </c:pt>
                <c:pt idx="31">
                  <c:v>1971</c:v>
                </c:pt>
                <c:pt idx="32">
                  <c:v>1972</c:v>
                </c:pt>
                <c:pt idx="33">
                  <c:v>1973</c:v>
                </c:pt>
                <c:pt idx="34">
                  <c:v>1974</c:v>
                </c:pt>
                <c:pt idx="35">
                  <c:v>1975</c:v>
                </c:pt>
                <c:pt idx="36">
                  <c:v>1976</c:v>
                </c:pt>
                <c:pt idx="37">
                  <c:v>1977</c:v>
                </c:pt>
                <c:pt idx="38">
                  <c:v>1978</c:v>
                </c:pt>
                <c:pt idx="39">
                  <c:v>1979</c:v>
                </c:pt>
                <c:pt idx="40">
                  <c:v>1980</c:v>
                </c:pt>
                <c:pt idx="41">
                  <c:v>1981</c:v>
                </c:pt>
                <c:pt idx="42">
                  <c:v>1982</c:v>
                </c:pt>
                <c:pt idx="43">
                  <c:v>1983</c:v>
                </c:pt>
                <c:pt idx="44">
                  <c:v>1984</c:v>
                </c:pt>
                <c:pt idx="45">
                  <c:v>1985</c:v>
                </c:pt>
                <c:pt idx="46">
                  <c:v>1986</c:v>
                </c:pt>
                <c:pt idx="47">
                  <c:v>1987</c:v>
                </c:pt>
                <c:pt idx="48">
                  <c:v>1988</c:v>
                </c:pt>
                <c:pt idx="49">
                  <c:v>1989</c:v>
                </c:pt>
                <c:pt idx="50">
                  <c:v>1990</c:v>
                </c:pt>
                <c:pt idx="51">
                  <c:v>1991</c:v>
                </c:pt>
                <c:pt idx="52">
                  <c:v>1992</c:v>
                </c:pt>
                <c:pt idx="53">
                  <c:v>1993</c:v>
                </c:pt>
                <c:pt idx="54">
                  <c:v>1994</c:v>
                </c:pt>
                <c:pt idx="55">
                  <c:v>1995</c:v>
                </c:pt>
                <c:pt idx="56">
                  <c:v>1996</c:v>
                </c:pt>
                <c:pt idx="57">
                  <c:v>1997</c:v>
                </c:pt>
                <c:pt idx="58">
                  <c:v>1998</c:v>
                </c:pt>
                <c:pt idx="59">
                  <c:v>1999</c:v>
                </c:pt>
                <c:pt idx="60">
                  <c:v>2000</c:v>
                </c:pt>
                <c:pt idx="61">
                  <c:v>2001</c:v>
                </c:pt>
                <c:pt idx="62">
                  <c:v>2002</c:v>
                </c:pt>
                <c:pt idx="63">
                  <c:v>2003</c:v>
                </c:pt>
                <c:pt idx="64">
                  <c:v>2004</c:v>
                </c:pt>
                <c:pt idx="65">
                  <c:v>2005</c:v>
                </c:pt>
                <c:pt idx="66">
                  <c:v>2006</c:v>
                </c:pt>
                <c:pt idx="67">
                  <c:v>2007</c:v>
                </c:pt>
                <c:pt idx="68">
                  <c:v>2008</c:v>
                </c:pt>
                <c:pt idx="69">
                  <c:v>2009</c:v>
                </c:pt>
                <c:pt idx="70">
                  <c:v>2010</c:v>
                </c:pt>
                <c:pt idx="71">
                  <c:v>2011</c:v>
                </c:pt>
                <c:pt idx="72">
                  <c:v>2012</c:v>
                </c:pt>
                <c:pt idx="73">
                  <c:v>2013</c:v>
                </c:pt>
                <c:pt idx="74">
                  <c:v>2014</c:v>
                </c:pt>
                <c:pt idx="75">
                  <c:v>2015</c:v>
                </c:pt>
                <c:pt idx="76">
                  <c:v>2016</c:v>
                </c:pt>
                <c:pt idx="77">
                  <c:v>2017</c:v>
                </c:pt>
                <c:pt idx="78">
                  <c:v>2018</c:v>
                </c:pt>
                <c:pt idx="79">
                  <c:v>2019</c:v>
                </c:pt>
                <c:pt idx="80">
                  <c:v>2020</c:v>
                </c:pt>
                <c:pt idx="81">
                  <c:v>2021</c:v>
                </c:pt>
                <c:pt idx="82">
                  <c:v>2022</c:v>
                </c:pt>
              </c:numCache>
            </c:numRef>
          </c:cat>
          <c:val>
            <c:numRef>
              <c:f>'Data 7'!$F$5:$F$87</c:f>
              <c:numCache>
                <c:formatCode>#,##0.00</c:formatCode>
                <c:ptCount val="83"/>
                <c:pt idx="0">
                  <c:v>35.200000000000003</c:v>
                </c:pt>
                <c:pt idx="1">
                  <c:v>24.8</c:v>
                </c:pt>
                <c:pt idx="2">
                  <c:v>19</c:v>
                </c:pt>
                <c:pt idx="3">
                  <c:v>19.2</c:v>
                </c:pt>
                <c:pt idx="4">
                  <c:v>12.3</c:v>
                </c:pt>
                <c:pt idx="5">
                  <c:v>8.3000000000000007</c:v>
                </c:pt>
                <c:pt idx="6">
                  <c:v>8.6999999999999993</c:v>
                </c:pt>
                <c:pt idx="7">
                  <c:v>11.2</c:v>
                </c:pt>
                <c:pt idx="8">
                  <c:v>29.4</c:v>
                </c:pt>
                <c:pt idx="9">
                  <c:v>11.7</c:v>
                </c:pt>
                <c:pt idx="10">
                  <c:v>16.600000000000001</c:v>
                </c:pt>
                <c:pt idx="11">
                  <c:v>18.600000000000001</c:v>
                </c:pt>
                <c:pt idx="12">
                  <c:v>17.100000000000001</c:v>
                </c:pt>
                <c:pt idx="13">
                  <c:v>17.399999999999999</c:v>
                </c:pt>
                <c:pt idx="14">
                  <c:v>21.1</c:v>
                </c:pt>
                <c:pt idx="15">
                  <c:v>23.7</c:v>
                </c:pt>
                <c:pt idx="16">
                  <c:v>26.8</c:v>
                </c:pt>
                <c:pt idx="17">
                  <c:v>20.2</c:v>
                </c:pt>
                <c:pt idx="18">
                  <c:v>20.5</c:v>
                </c:pt>
                <c:pt idx="19">
                  <c:v>19.3</c:v>
                </c:pt>
                <c:pt idx="20">
                  <c:v>25.7</c:v>
                </c:pt>
                <c:pt idx="21">
                  <c:v>14.3</c:v>
                </c:pt>
                <c:pt idx="22">
                  <c:v>14.9</c:v>
                </c:pt>
                <c:pt idx="23">
                  <c:v>13</c:v>
                </c:pt>
                <c:pt idx="24">
                  <c:v>15.4</c:v>
                </c:pt>
                <c:pt idx="25">
                  <c:v>16.2</c:v>
                </c:pt>
                <c:pt idx="26">
                  <c:v>14.8</c:v>
                </c:pt>
                <c:pt idx="27">
                  <c:v>13.3</c:v>
                </c:pt>
                <c:pt idx="28">
                  <c:v>12.9</c:v>
                </c:pt>
                <c:pt idx="29">
                  <c:v>13.8</c:v>
                </c:pt>
                <c:pt idx="30">
                  <c:v>10</c:v>
                </c:pt>
                <c:pt idx="31">
                  <c:v>8.1999999999999993</c:v>
                </c:pt>
                <c:pt idx="32">
                  <c:v>6.6</c:v>
                </c:pt>
                <c:pt idx="33">
                  <c:v>4.7</c:v>
                </c:pt>
                <c:pt idx="34">
                  <c:v>4.4000000000000004</c:v>
                </c:pt>
                <c:pt idx="35">
                  <c:v>2.8</c:v>
                </c:pt>
                <c:pt idx="36">
                  <c:v>2.2000000000000002</c:v>
                </c:pt>
                <c:pt idx="37">
                  <c:v>2.7</c:v>
                </c:pt>
                <c:pt idx="38">
                  <c:v>3.1</c:v>
                </c:pt>
                <c:pt idx="39">
                  <c:v>2.5</c:v>
                </c:pt>
                <c:pt idx="40">
                  <c:v>2.5</c:v>
                </c:pt>
                <c:pt idx="41">
                  <c:v>2.8</c:v>
                </c:pt>
                <c:pt idx="42">
                  <c:v>2.7</c:v>
                </c:pt>
                <c:pt idx="43">
                  <c:v>2.2999999999999998</c:v>
                </c:pt>
                <c:pt idx="44">
                  <c:v>1.6</c:v>
                </c:pt>
                <c:pt idx="45">
                  <c:v>0.9</c:v>
                </c:pt>
                <c:pt idx="46">
                  <c:v>0.8</c:v>
                </c:pt>
                <c:pt idx="47">
                  <c:v>1</c:v>
                </c:pt>
                <c:pt idx="48">
                  <c:v>0.8</c:v>
                </c:pt>
                <c:pt idx="49">
                  <c:v>1.1000000000000001</c:v>
                </c:pt>
                <c:pt idx="50">
                  <c:v>1.1000000000000001</c:v>
                </c:pt>
                <c:pt idx="51">
                  <c:v>1.1000000000000001</c:v>
                </c:pt>
                <c:pt idx="52">
                  <c:v>0.9</c:v>
                </c:pt>
                <c:pt idx="53">
                  <c:v>6.3</c:v>
                </c:pt>
                <c:pt idx="54">
                  <c:v>9.9</c:v>
                </c:pt>
                <c:pt idx="55">
                  <c:v>14.8</c:v>
                </c:pt>
                <c:pt idx="56">
                  <c:v>24.9</c:v>
                </c:pt>
                <c:pt idx="57">
                  <c:v>18</c:v>
                </c:pt>
                <c:pt idx="58">
                  <c:v>16.600000000000001</c:v>
                </c:pt>
                <c:pt idx="59">
                  <c:v>14.1</c:v>
                </c:pt>
                <c:pt idx="60">
                  <c:v>13.1</c:v>
                </c:pt>
                <c:pt idx="61">
                  <c:v>14.24</c:v>
                </c:pt>
                <c:pt idx="62">
                  <c:v>16.824999999999999</c:v>
                </c:pt>
                <c:pt idx="63">
                  <c:v>23.207999999999998</c:v>
                </c:pt>
                <c:pt idx="64">
                  <c:v>14.126000000000001</c:v>
                </c:pt>
                <c:pt idx="65">
                  <c:v>13.861999999999998</c:v>
                </c:pt>
                <c:pt idx="66">
                  <c:v>1.5669999999999999</c:v>
                </c:pt>
                <c:pt idx="67">
                  <c:v>0.69</c:v>
                </c:pt>
                <c:pt idx="68">
                  <c:v>0.66600000000000004</c:v>
                </c:pt>
                <c:pt idx="69">
                  <c:v>0.77954188801319213</c:v>
                </c:pt>
                <c:pt idx="70">
                  <c:v>0.75136603955790549</c:v>
                </c:pt>
                <c:pt idx="71">
                  <c:v>0.40514627212362753</c:v>
                </c:pt>
                <c:pt idx="72">
                  <c:v>0.18295414343115979</c:v>
                </c:pt>
                <c:pt idx="73">
                  <c:v>0.6</c:v>
                </c:pt>
                <c:pt idx="74">
                  <c:v>0.4</c:v>
                </c:pt>
                <c:pt idx="75">
                  <c:v>0.23203117799544068</c:v>
                </c:pt>
                <c:pt idx="76">
                  <c:v>0.15287190126108272</c:v>
                </c:pt>
                <c:pt idx="77">
                  <c:v>8.6706566877082433E-2</c:v>
                </c:pt>
                <c:pt idx="78">
                  <c:v>3.0440061823006782E-2</c:v>
                </c:pt>
                <c:pt idx="79">
                  <c:v>5.4137936958614061E-2</c:v>
                </c:pt>
                <c:pt idx="80">
                  <c:v>0.17599300612295321</c:v>
                </c:pt>
                <c:pt idx="81">
                  <c:v>0.3674881701560353</c:v>
                </c:pt>
                <c:pt idx="82">
                  <c:v>9.9233859577612604E-2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948-4317-A7D5-B3381BE2E2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52667008"/>
        <c:axId val="252668544"/>
      </c:areaChart>
      <c:catAx>
        <c:axId val="252667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52668544"/>
        <c:crosses val="autoZero"/>
        <c:auto val="1"/>
        <c:lblAlgn val="ctr"/>
        <c:lblOffset val="0"/>
        <c:tickLblSkip val="10"/>
        <c:tickMarkSkip val="1"/>
        <c:noMultiLvlLbl val="0"/>
      </c:catAx>
      <c:valAx>
        <c:axId val="252668544"/>
        <c:scaling>
          <c:orientation val="minMax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strRef>
              <c:f>'Data 7'!$B$3:$G$3</c:f>
              <c:strCache>
                <c:ptCount val="6"/>
                <c:pt idx="0">
                  <c:v>%</c:v>
                </c:pt>
              </c:strCache>
            </c:strRef>
          </c:tx>
          <c:layout>
            <c:manualLayout>
              <c:xMode val="edge"/>
              <c:yMode val="edge"/>
              <c:x val="5.8535001965334045E-2"/>
              <c:y val="0.11375454305835531"/>
            </c:manualLayout>
          </c:layout>
          <c:overlay val="0"/>
          <c:spPr>
            <a:noFill/>
            <a:ln w="25400">
              <a:noFill/>
            </a:ln>
          </c:spPr>
          <c:txPr>
            <a:bodyPr rot="0" vert="horz"/>
            <a:lstStyle/>
            <a:p>
              <a:pPr algn="ctr">
                <a:defRPr sz="1400" b="0" i="0" u="none" strike="noStrike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fi-FI"/>
            </a:p>
          </c:txPr>
        </c:title>
        <c:numFmt formatCode="0" sourceLinked="0"/>
        <c:majorTickMark val="out"/>
        <c:minorTickMark val="out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52667008"/>
        <c:crosses val="autoZero"/>
        <c:crossBetween val="midCat"/>
        <c:majorUnit val="20"/>
        <c:minorUnit val="1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79626459736011"/>
          <c:y val="0.19828160093849656"/>
          <c:w val="0.72231955063588071"/>
          <c:h val="0.6827382715774389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'Data 8'!$B$4</c:f>
              <c:strCache>
                <c:ptCount val="1"/>
                <c:pt idx="0">
                  <c:v>Old-age pensions</c:v>
                </c:pt>
              </c:strCache>
            </c:strRef>
          </c:tx>
          <c:spPr>
            <a:solidFill>
              <a:schemeClr val="accent1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8'!$A$5:$A$82</c:f>
              <c:numCache>
                <c:formatCode>General</c:formatCode>
                <c:ptCount val="78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</c:numCache>
            </c:numRef>
          </c:cat>
          <c:val>
            <c:numRef>
              <c:f>'Data 8'!$B$5:$B$82</c:f>
              <c:numCache>
                <c:formatCode>#\ ##0.0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3.4004630708285859</c:v>
                </c:pt>
                <c:pt idx="5">
                  <c:v>12.463777679207222</c:v>
                </c:pt>
                <c:pt idx="6">
                  <c:v>23.925938863485825</c:v>
                </c:pt>
                <c:pt idx="7">
                  <c:v>112.1418639200262</c:v>
                </c:pt>
                <c:pt idx="8">
                  <c:v>178.65981177769007</c:v>
                </c:pt>
                <c:pt idx="9">
                  <c:v>183.05395187756639</c:v>
                </c:pt>
                <c:pt idx="10">
                  <c:v>185.17252423998204</c:v>
                </c:pt>
                <c:pt idx="11">
                  <c:v>206.38026042436738</c:v>
                </c:pt>
                <c:pt idx="12">
                  <c:v>541.99607665299948</c:v>
                </c:pt>
                <c:pt idx="13">
                  <c:v>558.72583309087202</c:v>
                </c:pt>
                <c:pt idx="14">
                  <c:v>567.77943225698971</c:v>
                </c:pt>
                <c:pt idx="15">
                  <c:v>621.17970681174859</c:v>
                </c:pt>
                <c:pt idx="16">
                  <c:v>709.91496272560823</c:v>
                </c:pt>
                <c:pt idx="17">
                  <c:v>798.16223455440161</c:v>
                </c:pt>
                <c:pt idx="18">
                  <c:v>820.24140598512145</c:v>
                </c:pt>
                <c:pt idx="19">
                  <c:v>847.62872796582292</c:v>
                </c:pt>
                <c:pt idx="20">
                  <c:v>967.77349109611373</c:v>
                </c:pt>
                <c:pt idx="21">
                  <c:v>1183.366064210591</c:v>
                </c:pt>
                <c:pt idx="22">
                  <c:v>1277.9113213819546</c:v>
                </c:pt>
                <c:pt idx="23">
                  <c:v>1301.9800901181645</c:v>
                </c:pt>
                <c:pt idx="24">
                  <c:v>1376.2117308875154</c:v>
                </c:pt>
                <c:pt idx="25">
                  <c:v>1451.9630785088809</c:v>
                </c:pt>
                <c:pt idx="26">
                  <c:v>1642.9224643135344</c:v>
                </c:pt>
                <c:pt idx="27">
                  <c:v>1693.6167878403705</c:v>
                </c:pt>
                <c:pt idx="28">
                  <c:v>1853.6497745289976</c:v>
                </c:pt>
                <c:pt idx="29">
                  <c:v>2112.9043188374926</c:v>
                </c:pt>
                <c:pt idx="30">
                  <c:v>2153.6251434416117</c:v>
                </c:pt>
                <c:pt idx="31">
                  <c:v>2222.77591891154</c:v>
                </c:pt>
                <c:pt idx="32">
                  <c:v>2267.2627809692722</c:v>
                </c:pt>
                <c:pt idx="33">
                  <c:v>2315.2686446136222</c:v>
                </c:pt>
                <c:pt idx="34">
                  <c:v>2328.0216330906596</c:v>
                </c:pt>
                <c:pt idx="35">
                  <c:v>2465.3791562026736</c:v>
                </c:pt>
                <c:pt idx="36">
                  <c:v>2525.7645112431323</c:v>
                </c:pt>
                <c:pt idx="37">
                  <c:v>2555.8755869920351</c:v>
                </c:pt>
                <c:pt idx="38">
                  <c:v>2815.0975971361754</c:v>
                </c:pt>
                <c:pt idx="39">
                  <c:v>3003.3535188860615</c:v>
                </c:pt>
                <c:pt idx="40">
                  <c:v>3156.8386153360771</c:v>
                </c:pt>
                <c:pt idx="41">
                  <c:v>3211.9581783204185</c:v>
                </c:pt>
                <c:pt idx="42">
                  <c:v>3215.7894858019918</c:v>
                </c:pt>
                <c:pt idx="43">
                  <c:v>3175.2072065628054</c:v>
                </c:pt>
                <c:pt idx="44">
                  <c:v>3137.0573903182944</c:v>
                </c:pt>
                <c:pt idx="45">
                  <c:v>3147.1019783766105</c:v>
                </c:pt>
                <c:pt idx="46">
                  <c:v>3211.848358640405</c:v>
                </c:pt>
                <c:pt idx="47">
                  <c:v>3272.1316423990479</c:v>
                </c:pt>
                <c:pt idx="48">
                  <c:v>3269.12614720598</c:v>
                </c:pt>
                <c:pt idx="49">
                  <c:v>3213.6198546928722</c:v>
                </c:pt>
                <c:pt idx="50">
                  <c:v>3206.0990075505042</c:v>
                </c:pt>
                <c:pt idx="51">
                  <c:v>3183.4936648760263</c:v>
                </c:pt>
                <c:pt idx="52">
                  <c:v>3031.7029405977059</c:v>
                </c:pt>
                <c:pt idx="53">
                  <c:v>2952.2271039718357</c:v>
                </c:pt>
                <c:pt idx="54">
                  <c:v>2823.4795228396401</c:v>
                </c:pt>
                <c:pt idx="55">
                  <c:v>2638.4162463124826</c:v>
                </c:pt>
                <c:pt idx="56">
                  <c:v>2531.4795502968914</c:v>
                </c:pt>
                <c:pt idx="57">
                  <c:v>2517.2163339306962</c:v>
                </c:pt>
                <c:pt idx="58">
                  <c:v>2442.1780212836688</c:v>
                </c:pt>
                <c:pt idx="59">
                  <c:v>2379.3866161255746</c:v>
                </c:pt>
                <c:pt idx="60">
                  <c:v>2353.2162451779791</c:v>
                </c:pt>
                <c:pt idx="61">
                  <c:v>2297.048414622016</c:v>
                </c:pt>
                <c:pt idx="62">
                  <c:v>2230.7638902491644</c:v>
                </c:pt>
                <c:pt idx="63">
                  <c:v>2053.2983896056057</c:v>
                </c:pt>
                <c:pt idx="64">
                  <c:v>2076.4404353132868</c:v>
                </c:pt>
                <c:pt idx="65">
                  <c:v>1987.6744686675538</c:v>
                </c:pt>
                <c:pt idx="66">
                  <c:v>1877.9459543620712</c:v>
                </c:pt>
                <c:pt idx="67">
                  <c:v>1845.0009850923261</c:v>
                </c:pt>
                <c:pt idx="68">
                  <c:v>1838.6190672254302</c:v>
                </c:pt>
                <c:pt idx="69">
                  <c:v>1794.2433229738176</c:v>
                </c:pt>
                <c:pt idx="70">
                  <c:v>1758.5657707038743</c:v>
                </c:pt>
                <c:pt idx="71">
                  <c:v>1707.7009088137711</c:v>
                </c:pt>
                <c:pt idx="72">
                  <c:v>1636.6172422824218</c:v>
                </c:pt>
                <c:pt idx="73">
                  <c:v>1574.7766085550827</c:v>
                </c:pt>
                <c:pt idx="74">
                  <c:v>1515.0954645902009</c:v>
                </c:pt>
                <c:pt idx="75">
                  <c:v>1639.2607513287778</c:v>
                </c:pt>
                <c:pt idx="76">
                  <c:v>1562.0861795945887</c:v>
                </c:pt>
                <c:pt idx="77">
                  <c:v>1459.4667480000001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49-4D0C-9943-DFF62DDDFB64}"/>
            </c:ext>
          </c:extLst>
        </c:ser>
        <c:ser>
          <c:idx val="1"/>
          <c:order val="1"/>
          <c:tx>
            <c:strRef>
              <c:f>'Data 8'!$C$4</c:f>
              <c:strCache>
                <c:ptCount val="1"/>
                <c:pt idx="0">
                  <c:v>Disability pensions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8'!$A$5:$A$82</c:f>
              <c:numCache>
                <c:formatCode>General</c:formatCode>
                <c:ptCount val="78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</c:numCache>
            </c:numRef>
          </c:cat>
          <c:val>
            <c:numRef>
              <c:f>'Data 8'!$C$5:$C$82</c:f>
              <c:numCache>
                <c:formatCode>#\ ##0.0</c:formatCode>
                <c:ptCount val="78"/>
                <c:pt idx="0">
                  <c:v>1.2095074952949427</c:v>
                </c:pt>
                <c:pt idx="1">
                  <c:v>2.8696249577427833</c:v>
                </c:pt>
                <c:pt idx="2">
                  <c:v>6.0246490378763582</c:v>
                </c:pt>
                <c:pt idx="3">
                  <c:v>12.323359076742266</c:v>
                </c:pt>
                <c:pt idx="4">
                  <c:v>27.761989548406511</c:v>
                </c:pt>
                <c:pt idx="5">
                  <c:v>38.815764772388206</c:v>
                </c:pt>
                <c:pt idx="6">
                  <c:v>50.641963249390926</c:v>
                </c:pt>
                <c:pt idx="7">
                  <c:v>59.578808803892066</c:v>
                </c:pt>
                <c:pt idx="8">
                  <c:v>66.317942302874812</c:v>
                </c:pt>
                <c:pt idx="9">
                  <c:v>73.774057466954829</c:v>
                </c:pt>
                <c:pt idx="10">
                  <c:v>104.64116893083452</c:v>
                </c:pt>
                <c:pt idx="11">
                  <c:v>135.59398338425993</c:v>
                </c:pt>
                <c:pt idx="12">
                  <c:v>216.91894118407981</c:v>
                </c:pt>
                <c:pt idx="13">
                  <c:v>228.56965899172033</c:v>
                </c:pt>
                <c:pt idx="14">
                  <c:v>235.37433620610486</c:v>
                </c:pt>
                <c:pt idx="15">
                  <c:v>251.73709186605836</c:v>
                </c:pt>
                <c:pt idx="16">
                  <c:v>284.22460620599031</c:v>
                </c:pt>
                <c:pt idx="17">
                  <c:v>316.88823208115201</c:v>
                </c:pt>
                <c:pt idx="18">
                  <c:v>323.8478299313918</c:v>
                </c:pt>
                <c:pt idx="19">
                  <c:v>342.81777889453372</c:v>
                </c:pt>
                <c:pt idx="20">
                  <c:v>349.80256510728361</c:v>
                </c:pt>
                <c:pt idx="21">
                  <c:v>424.1736970950675</c:v>
                </c:pt>
                <c:pt idx="22">
                  <c:v>484.91091607218658</c:v>
                </c:pt>
                <c:pt idx="23">
                  <c:v>515.64586968316246</c:v>
                </c:pt>
                <c:pt idx="24">
                  <c:v>551.92698103227065</c:v>
                </c:pt>
                <c:pt idx="25">
                  <c:v>618.56173875310878</c:v>
                </c:pt>
                <c:pt idx="26">
                  <c:v>724.71953049739432</c:v>
                </c:pt>
                <c:pt idx="27">
                  <c:v>777.69577914096089</c:v>
                </c:pt>
                <c:pt idx="28">
                  <c:v>866.75290383068864</c:v>
                </c:pt>
                <c:pt idx="29">
                  <c:v>1024.9773364732919</c:v>
                </c:pt>
                <c:pt idx="30">
                  <c:v>1071.8118941431551</c:v>
                </c:pt>
                <c:pt idx="31">
                  <c:v>1086.807435083766</c:v>
                </c:pt>
                <c:pt idx="32">
                  <c:v>1060.9170906352299</c:v>
                </c:pt>
                <c:pt idx="33">
                  <c:v>1032.4096967205176</c:v>
                </c:pt>
                <c:pt idx="34">
                  <c:v>987.57003641718143</c:v>
                </c:pt>
                <c:pt idx="35">
                  <c:v>1001.651011465621</c:v>
                </c:pt>
                <c:pt idx="36">
                  <c:v>999.34047262801778</c:v>
                </c:pt>
                <c:pt idx="37">
                  <c:v>987.25277830282607</c:v>
                </c:pt>
                <c:pt idx="38">
                  <c:v>1103.9985606821574</c:v>
                </c:pt>
                <c:pt idx="39">
                  <c:v>1176.3435668279606</c:v>
                </c:pt>
                <c:pt idx="40">
                  <c:v>1197.4164281907538</c:v>
                </c:pt>
                <c:pt idx="41">
                  <c:v>1195.4311393860371</c:v>
                </c:pt>
                <c:pt idx="42">
                  <c:v>1203.602849913389</c:v>
                </c:pt>
                <c:pt idx="43">
                  <c:v>1187.7151435808489</c:v>
                </c:pt>
                <c:pt idx="44">
                  <c:v>1174.083843063841</c:v>
                </c:pt>
                <c:pt idx="45">
                  <c:v>1190.9031484724769</c:v>
                </c:pt>
                <c:pt idx="46">
                  <c:v>1224.0472677241119</c:v>
                </c:pt>
                <c:pt idx="47">
                  <c:v>1252.3363235790305</c:v>
                </c:pt>
                <c:pt idx="48">
                  <c:v>1244.686149760422</c:v>
                </c:pt>
                <c:pt idx="49">
                  <c:v>1217.6099022193046</c:v>
                </c:pt>
                <c:pt idx="50">
                  <c:v>1232.7388845753533</c:v>
                </c:pt>
                <c:pt idx="51">
                  <c:v>1172.4638269100162</c:v>
                </c:pt>
                <c:pt idx="52">
                  <c:v>1171.8728037960495</c:v>
                </c:pt>
                <c:pt idx="53">
                  <c:v>1041.1433026562272</c:v>
                </c:pt>
                <c:pt idx="54">
                  <c:v>990.65697315552507</c:v>
                </c:pt>
                <c:pt idx="55">
                  <c:v>937.19390576929266</c:v>
                </c:pt>
                <c:pt idx="56">
                  <c:v>924.60028501571776</c:v>
                </c:pt>
                <c:pt idx="57">
                  <c:v>954.42842450662079</c:v>
                </c:pt>
                <c:pt idx="58">
                  <c:v>971.79775978179339</c:v>
                </c:pt>
                <c:pt idx="59">
                  <c:v>997.67525279938752</c:v>
                </c:pt>
                <c:pt idx="60">
                  <c:v>1026.2719768318057</c:v>
                </c:pt>
                <c:pt idx="61">
                  <c:v>1044.4822311007958</c:v>
                </c:pt>
                <c:pt idx="62">
                  <c:v>1065.7478671874394</c:v>
                </c:pt>
                <c:pt idx="63">
                  <c:v>874.43578167113924</c:v>
                </c:pt>
                <c:pt idx="64">
                  <c:v>922.40298544335667</c:v>
                </c:pt>
                <c:pt idx="65">
                  <c:v>911.49915771202666</c:v>
                </c:pt>
                <c:pt idx="66">
                  <c:v>870.0674959031013</c:v>
                </c:pt>
                <c:pt idx="67">
                  <c:v>862.13209575819099</c:v>
                </c:pt>
                <c:pt idx="68">
                  <c:v>865.98471760261702</c:v>
                </c:pt>
                <c:pt idx="69">
                  <c:v>842.05053777998307</c:v>
                </c:pt>
                <c:pt idx="70">
                  <c:v>826.77288208355276</c:v>
                </c:pt>
                <c:pt idx="71">
                  <c:v>803.87685898972825</c:v>
                </c:pt>
                <c:pt idx="72">
                  <c:v>774.23295933750796</c:v>
                </c:pt>
                <c:pt idx="73">
                  <c:v>753.94325645431127</c:v>
                </c:pt>
                <c:pt idx="74">
                  <c:v>740.03493881672023</c:v>
                </c:pt>
                <c:pt idx="75">
                  <c:v>781.7250739621777</c:v>
                </c:pt>
                <c:pt idx="76">
                  <c:v>749.62436845561581</c:v>
                </c:pt>
                <c:pt idx="77">
                  <c:v>708.52790500000003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49-4D0C-9943-DFF62DDDFB64}"/>
            </c:ext>
          </c:extLst>
        </c:ser>
        <c:ser>
          <c:idx val="2"/>
          <c:order val="2"/>
          <c:tx>
            <c:strRef>
              <c:f>'Data 8'!$D$4</c:f>
              <c:strCache>
                <c:ptCount val="1"/>
                <c:pt idx="0">
                  <c:v>Old-age
allowance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8'!$A$5:$A$82</c:f>
              <c:numCache>
                <c:formatCode>General</c:formatCode>
                <c:ptCount val="78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</c:numCache>
            </c:numRef>
          </c:cat>
          <c:val>
            <c:numRef>
              <c:f>'Data 8'!$D$5:$D$82</c:f>
              <c:numCache>
                <c:formatCode>#\ ##0.0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8.4357366016031037</c:v>
                </c:pt>
                <c:pt idx="13">
                  <c:v>9.1096603221337826</c:v>
                </c:pt>
                <c:pt idx="14">
                  <c:v>11.143588665646996</c:v>
                </c:pt>
                <c:pt idx="15">
                  <c:v>24.225745242340341</c:v>
                </c:pt>
                <c:pt idx="16">
                  <c:v>36.206956204584749</c:v>
                </c:pt>
                <c:pt idx="17">
                  <c:v>47.038096949546002</c:v>
                </c:pt>
                <c:pt idx="18">
                  <c:v>47.444179166333647</c:v>
                </c:pt>
                <c:pt idx="19">
                  <c:v>48.79054531083252</c:v>
                </c:pt>
                <c:pt idx="20">
                  <c:v>48.776437024877943</c:v>
                </c:pt>
                <c:pt idx="21">
                  <c:v>56.556492946009001</c:v>
                </c:pt>
                <c:pt idx="22">
                  <c:v>65.262167002046581</c:v>
                </c:pt>
                <c:pt idx="23">
                  <c:v>65.69939058172028</c:v>
                </c:pt>
                <c:pt idx="24">
                  <c:v>64.064450548261135</c:v>
                </c:pt>
                <c:pt idx="25">
                  <c:v>66.443554413437667</c:v>
                </c:pt>
                <c:pt idx="26">
                  <c:v>76.197505110472818</c:v>
                </c:pt>
                <c:pt idx="27">
                  <c:v>72.403691673473091</c:v>
                </c:pt>
                <c:pt idx="28">
                  <c:v>75.057957979131601</c:v>
                </c:pt>
                <c:pt idx="29">
                  <c:v>82.587317052717623</c:v>
                </c:pt>
                <c:pt idx="30">
                  <c:v>72.602430016263497</c:v>
                </c:pt>
                <c:pt idx="31">
                  <c:v>64.792156499516565</c:v>
                </c:pt>
                <c:pt idx="32">
                  <c:v>57.294411250594813</c:v>
                </c:pt>
                <c:pt idx="33">
                  <c:v>52.603031938304248</c:v>
                </c:pt>
                <c:pt idx="34">
                  <c:v>45.846571641418279</c:v>
                </c:pt>
                <c:pt idx="35">
                  <c:v>39.195039579089517</c:v>
                </c:pt>
                <c:pt idx="36">
                  <c:v>27.562856925850067</c:v>
                </c:pt>
                <c:pt idx="37">
                  <c:v>17.329825191938003</c:v>
                </c:pt>
                <c:pt idx="38">
                  <c:v>10.587496186471199</c:v>
                </c:pt>
                <c:pt idx="39">
                  <c:v>3.1806866145830623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F49-4D0C-9943-DFF62DDDFB64}"/>
            </c:ext>
          </c:extLst>
        </c:ser>
        <c:ser>
          <c:idx val="3"/>
          <c:order val="3"/>
          <c:tx>
            <c:strRef>
              <c:f>'Data 8'!$E$4</c:f>
              <c:strCache>
                <c:ptCount val="1"/>
                <c:pt idx="0">
                  <c:v>Unem-
ployment
pensions</c:v>
                </c:pt>
              </c:strCache>
            </c:strRef>
          </c:tx>
          <c:spPr>
            <a:solidFill>
              <a:schemeClr val="accent6"/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8'!$A$5:$A$82</c:f>
              <c:numCache>
                <c:formatCode>General</c:formatCode>
                <c:ptCount val="78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</c:numCache>
            </c:numRef>
          </c:cat>
          <c:val>
            <c:numRef>
              <c:f>'Data 8'!$E$5:$E$82</c:f>
              <c:numCache>
                <c:formatCode>#\ ##0.0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1.4309029974994683</c:v>
                </c:pt>
                <c:pt idx="28">
                  <c:v>2.9459608080546529</c:v>
                </c:pt>
                <c:pt idx="29">
                  <c:v>5.3458104829368081</c:v>
                </c:pt>
                <c:pt idx="30">
                  <c:v>5.9267289809194681</c:v>
                </c:pt>
                <c:pt idx="31">
                  <c:v>6.3172352587028646</c:v>
                </c:pt>
                <c:pt idx="32">
                  <c:v>7.3325344385955713</c:v>
                </c:pt>
                <c:pt idx="33">
                  <c:v>10.427030473158148</c:v>
                </c:pt>
                <c:pt idx="34">
                  <c:v>19.185793567332652</c:v>
                </c:pt>
                <c:pt idx="35">
                  <c:v>41.875042285352045</c:v>
                </c:pt>
                <c:pt idx="36">
                  <c:v>57.219095390372296</c:v>
                </c:pt>
                <c:pt idx="37">
                  <c:v>73.423733050053116</c:v>
                </c:pt>
                <c:pt idx="38">
                  <c:v>116.67252741996236</c:v>
                </c:pt>
                <c:pt idx="39">
                  <c:v>166.10252320600438</c:v>
                </c:pt>
                <c:pt idx="40">
                  <c:v>199.38396574222551</c:v>
                </c:pt>
                <c:pt idx="41">
                  <c:v>235.39156483672829</c:v>
                </c:pt>
                <c:pt idx="42">
                  <c:v>249.38211756404641</c:v>
                </c:pt>
                <c:pt idx="43">
                  <c:v>239.63020483743557</c:v>
                </c:pt>
                <c:pt idx="44">
                  <c:v>219.23727028483486</c:v>
                </c:pt>
                <c:pt idx="45">
                  <c:v>196.20801206649929</c:v>
                </c:pt>
                <c:pt idx="46">
                  <c:v>170.98131535127908</c:v>
                </c:pt>
                <c:pt idx="47">
                  <c:v>151.74218548708549</c:v>
                </c:pt>
                <c:pt idx="48">
                  <c:v>137.53924752247235</c:v>
                </c:pt>
                <c:pt idx="49">
                  <c:v>125.31501487471959</c:v>
                </c:pt>
                <c:pt idx="50">
                  <c:v>124.27794337561305</c:v>
                </c:pt>
                <c:pt idx="51">
                  <c:v>97.590501457178334</c:v>
                </c:pt>
                <c:pt idx="52">
                  <c:v>97.810139137066187</c:v>
                </c:pt>
                <c:pt idx="53">
                  <c:v>79.538638298509298</c:v>
                </c:pt>
                <c:pt idx="54">
                  <c:v>74.695397649517659</c:v>
                </c:pt>
                <c:pt idx="55">
                  <c:v>68.195785794424566</c:v>
                </c:pt>
                <c:pt idx="56">
                  <c:v>67.785343695424373</c:v>
                </c:pt>
                <c:pt idx="57">
                  <c:v>69.655747454342219</c:v>
                </c:pt>
                <c:pt idx="58">
                  <c:v>67.319449250937609</c:v>
                </c:pt>
                <c:pt idx="59">
                  <c:v>64.576752088820825</c:v>
                </c:pt>
                <c:pt idx="60">
                  <c:v>62.919364899060895</c:v>
                </c:pt>
                <c:pt idx="61">
                  <c:v>61.697831896551726</c:v>
                </c:pt>
                <c:pt idx="62">
                  <c:v>61.224719156927229</c:v>
                </c:pt>
                <c:pt idx="63">
                  <c:v>65.031740030668814</c:v>
                </c:pt>
                <c:pt idx="64">
                  <c:v>67.298042437762234</c:v>
                </c:pt>
                <c:pt idx="65">
                  <c:v>60.215085332548618</c:v>
                </c:pt>
                <c:pt idx="66">
                  <c:v>44.247999863629616</c:v>
                </c:pt>
                <c:pt idx="67">
                  <c:v>30.98215939210969</c:v>
                </c:pt>
                <c:pt idx="68">
                  <c:v>18.536960425686246</c:v>
                </c:pt>
                <c:pt idx="69">
                  <c:v>6.3759374125844595</c:v>
                </c:pt>
                <c:pt idx="70">
                  <c:v>-4.9654965205943195E-2</c:v>
                </c:pt>
                <c:pt idx="71">
                  <c:v>-2.9772317926349327E-2</c:v>
                </c:pt>
                <c:pt idx="72">
                  <c:v>-2.236062324622181E-2</c:v>
                </c:pt>
                <c:pt idx="73">
                  <c:v>-1.4705303114821971E-2</c:v>
                </c:pt>
                <c:pt idx="74">
                  <c:v>-8.1063836724192886E-3</c:v>
                </c:pt>
                <c:pt idx="75">
                  <c:v>-5.3030187068652387E-3</c:v>
                </c:pt>
                <c:pt idx="76">
                  <c:v>5.4525053314377115E-4</c:v>
                </c:pt>
                <c:pt idx="77">
                  <c:v>-1.8309999999999999E-3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F49-4D0C-9943-DFF62DDDFB64}"/>
            </c:ext>
          </c:extLst>
        </c:ser>
        <c:ser>
          <c:idx val="4"/>
          <c:order val="4"/>
          <c:tx>
            <c:strRef>
              <c:f>'Data 8'!$F$4</c:f>
              <c:strCache>
                <c:ptCount val="1"/>
                <c:pt idx="0">
                  <c:v>Other pensions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8'!$A$5:$A$82</c:f>
              <c:numCache>
                <c:formatCode>General</c:formatCode>
                <c:ptCount val="78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</c:numCache>
            </c:numRef>
          </c:cat>
          <c:val>
            <c:numRef>
              <c:f>'Data 8'!$F$5:$F$82</c:f>
              <c:numCache>
                <c:formatCode>#\ ##0.0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3.5436595434274443</c:v>
                </c:pt>
                <c:pt idx="53">
                  <c:v>8.7869810536716741</c:v>
                </c:pt>
                <c:pt idx="54">
                  <c:v>12.215601224183851</c:v>
                </c:pt>
                <c:pt idx="55">
                  <c:v>15.281086944702382</c:v>
                </c:pt>
                <c:pt idx="56">
                  <c:v>91.882307719175699</c:v>
                </c:pt>
                <c:pt idx="57">
                  <c:v>101.54047523680137</c:v>
                </c:pt>
                <c:pt idx="58">
                  <c:v>109.09467095124445</c:v>
                </c:pt>
                <c:pt idx="59">
                  <c:v>118.53766513629404</c:v>
                </c:pt>
                <c:pt idx="60">
                  <c:v>130.78349822864533</c:v>
                </c:pt>
                <c:pt idx="61">
                  <c:v>143.20836107427056</c:v>
                </c:pt>
                <c:pt idx="62">
                  <c:v>151.07861095180593</c:v>
                </c:pt>
                <c:pt idx="63">
                  <c:v>6.7004410293218672</c:v>
                </c:pt>
                <c:pt idx="64">
                  <c:v>6.9900942601398599</c:v>
                </c:pt>
                <c:pt idx="65">
                  <c:v>6.8582986802456496</c:v>
                </c:pt>
                <c:pt idx="66">
                  <c:v>6.5189384285502294</c:v>
                </c:pt>
                <c:pt idx="67">
                  <c:v>6.474312168438777</c:v>
                </c:pt>
                <c:pt idx="68">
                  <c:v>6.6471968311762195</c:v>
                </c:pt>
                <c:pt idx="69">
                  <c:v>6.5464329096283773</c:v>
                </c:pt>
                <c:pt idx="70">
                  <c:v>6.4557123142749662</c:v>
                </c:pt>
                <c:pt idx="71">
                  <c:v>6.3144615667255435</c:v>
                </c:pt>
                <c:pt idx="72">
                  <c:v>6.0248017981841429</c:v>
                </c:pt>
                <c:pt idx="73">
                  <c:v>5.7120223446591218</c:v>
                </c:pt>
                <c:pt idx="74">
                  <c:v>5.5104661986507901</c:v>
                </c:pt>
                <c:pt idx="75">
                  <c:v>5.350861919814748</c:v>
                </c:pt>
                <c:pt idx="76">
                  <c:v>4.986833524435756</c:v>
                </c:pt>
                <c:pt idx="77">
                  <c:v>4.473624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F49-4D0C-9943-DFF62DDDFB64}"/>
            </c:ext>
          </c:extLst>
        </c:ser>
        <c:ser>
          <c:idx val="5"/>
          <c:order val="5"/>
          <c:tx>
            <c:strRef>
              <c:f>'Data 8'!$G$4</c:f>
              <c:strCache>
                <c:ptCount val="1"/>
                <c:pt idx="0">
                  <c:v>Survivors´ pensions</c:v>
                </c:pt>
              </c:strCache>
            </c:strRef>
          </c:tx>
          <c:spPr>
            <a:solidFill>
              <a:schemeClr val="accent6">
                <a:lumMod val="20000"/>
                <a:lumOff val="80000"/>
              </a:schemeClr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8'!$A$5:$A$82</c:f>
              <c:numCache>
                <c:formatCode>General</c:formatCode>
                <c:ptCount val="78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</c:numCache>
            </c:numRef>
          </c:cat>
          <c:val>
            <c:numRef>
              <c:f>'Data 8'!$G$5:$G$82</c:f>
              <c:numCache>
                <c:formatCode>#\ ##0.0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15.261426701287338</c:v>
                </c:pt>
                <c:pt idx="25">
                  <c:v>96.808422032355111</c:v>
                </c:pt>
                <c:pt idx="26">
                  <c:v>101.95440824640728</c:v>
                </c:pt>
                <c:pt idx="27">
                  <c:v>104.59900911721112</c:v>
                </c:pt>
                <c:pt idx="28">
                  <c:v>105.79841858491928</c:v>
                </c:pt>
                <c:pt idx="29">
                  <c:v>112.80751100727875</c:v>
                </c:pt>
                <c:pt idx="30">
                  <c:v>109.73709128733702</c:v>
                </c:pt>
                <c:pt idx="31">
                  <c:v>107.47398959357309</c:v>
                </c:pt>
                <c:pt idx="32">
                  <c:v>103.08680769554951</c:v>
                </c:pt>
                <c:pt idx="33">
                  <c:v>100.32674833468192</c:v>
                </c:pt>
                <c:pt idx="34">
                  <c:v>95.306052461100506</c:v>
                </c:pt>
                <c:pt idx="35">
                  <c:v>96.424264035737309</c:v>
                </c:pt>
                <c:pt idx="36">
                  <c:v>93.653902646785312</c:v>
                </c:pt>
                <c:pt idx="37">
                  <c:v>97.229440287399527</c:v>
                </c:pt>
                <c:pt idx="38">
                  <c:v>111.3787793267268</c:v>
                </c:pt>
                <c:pt idx="39">
                  <c:v>112.18792170202234</c:v>
                </c:pt>
                <c:pt idx="40">
                  <c:v>105.51476609684367</c:v>
                </c:pt>
                <c:pt idx="41">
                  <c:v>94.085023937782807</c:v>
                </c:pt>
                <c:pt idx="42">
                  <c:v>83.921693073069221</c:v>
                </c:pt>
                <c:pt idx="43">
                  <c:v>75.2897758570154</c:v>
                </c:pt>
                <c:pt idx="44">
                  <c:v>68.60044763350497</c:v>
                </c:pt>
                <c:pt idx="45">
                  <c:v>66.790500026791719</c:v>
                </c:pt>
                <c:pt idx="46">
                  <c:v>70.433676757133611</c:v>
                </c:pt>
                <c:pt idx="47">
                  <c:v>71.456180019241771</c:v>
                </c:pt>
                <c:pt idx="48">
                  <c:v>69.610393467612653</c:v>
                </c:pt>
                <c:pt idx="49">
                  <c:v>66.855798074755583</c:v>
                </c:pt>
                <c:pt idx="50">
                  <c:v>65.08053883061244</c:v>
                </c:pt>
                <c:pt idx="51">
                  <c:v>63.847168774328715</c:v>
                </c:pt>
                <c:pt idx="52">
                  <c:v>62.887117549665291</c:v>
                </c:pt>
                <c:pt idx="53">
                  <c:v>62.067739628884816</c:v>
                </c:pt>
                <c:pt idx="54">
                  <c:v>60.409151889955751</c:v>
                </c:pt>
                <c:pt idx="55">
                  <c:v>57.5561902443131</c:v>
                </c:pt>
                <c:pt idx="56">
                  <c:v>57.487147921760389</c:v>
                </c:pt>
                <c:pt idx="57">
                  <c:v>56.088018526225284</c:v>
                </c:pt>
                <c:pt idx="58">
                  <c:v>54.251394118649841</c:v>
                </c:pt>
                <c:pt idx="59">
                  <c:v>53.011119095344561</c:v>
                </c:pt>
                <c:pt idx="60">
                  <c:v>51.44895289489962</c:v>
                </c:pt>
                <c:pt idx="61">
                  <c:v>49.740929045092841</c:v>
                </c:pt>
                <c:pt idx="62">
                  <c:v>47.689968363719679</c:v>
                </c:pt>
                <c:pt idx="63">
                  <c:v>45.69220363171528</c:v>
                </c:pt>
                <c:pt idx="64">
                  <c:v>45.47176857482517</c:v>
                </c:pt>
                <c:pt idx="65">
                  <c:v>43.556235228147386</c:v>
                </c:pt>
                <c:pt idx="66">
                  <c:v>40.533770498738683</c:v>
                </c:pt>
                <c:pt idx="67">
                  <c:v>38.70205034462353</c:v>
                </c:pt>
                <c:pt idx="68">
                  <c:v>37.902733190015638</c:v>
                </c:pt>
                <c:pt idx="69">
                  <c:v>35.754781369510134</c:v>
                </c:pt>
                <c:pt idx="70">
                  <c:v>34.390099288132404</c:v>
                </c:pt>
                <c:pt idx="71">
                  <c:v>33.020887699114034</c:v>
                </c:pt>
                <c:pt idx="72">
                  <c:v>30.906258796642639</c:v>
                </c:pt>
                <c:pt idx="73">
                  <c:v>29.376707658796576</c:v>
                </c:pt>
                <c:pt idx="74">
                  <c:v>27.770806878463642</c:v>
                </c:pt>
                <c:pt idx="75">
                  <c:v>26.845202069787508</c:v>
                </c:pt>
                <c:pt idx="76">
                  <c:v>25.656112535853918</c:v>
                </c:pt>
                <c:pt idx="77">
                  <c:v>23.926559999999998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F49-4D0C-9943-DFF62DDDFB64}"/>
            </c:ext>
          </c:extLst>
        </c:ser>
        <c:ser>
          <c:idx val="6"/>
          <c:order val="6"/>
          <c:tx>
            <c:strRef>
              <c:f>'Data 8'!$H$4</c:f>
              <c:strCache>
                <c:ptCount val="1"/>
                <c:pt idx="0">
                  <c:v>Front-veterans´ benefits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 w="635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'Data 8'!$A$5:$A$82</c:f>
              <c:numCache>
                <c:formatCode>General</c:formatCode>
                <c:ptCount val="78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</c:numCache>
            </c:numRef>
          </c:cat>
          <c:val>
            <c:numRef>
              <c:f>'Data 8'!$H$5:$H$82</c:f>
              <c:numCache>
                <c:formatCode>#\ ##0.0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29.129830927544941</c:v>
                </c:pt>
                <c:pt idx="27">
                  <c:v>120.48203238945521</c:v>
                </c:pt>
                <c:pt idx="28">
                  <c:v>118.86311434237905</c:v>
                </c:pt>
                <c:pt idx="29">
                  <c:v>139.10017072947815</c:v>
                </c:pt>
                <c:pt idx="30">
                  <c:v>133.92046065799664</c:v>
                </c:pt>
                <c:pt idx="31">
                  <c:v>129.58431299903313</c:v>
                </c:pt>
                <c:pt idx="32">
                  <c:v>135.43622433641232</c:v>
                </c:pt>
                <c:pt idx="33">
                  <c:v>179.53207596732554</c:v>
                </c:pt>
                <c:pt idx="34">
                  <c:v>175.66213590869506</c:v>
                </c:pt>
                <c:pt idx="35">
                  <c:v>175.0935101424854</c:v>
                </c:pt>
                <c:pt idx="36">
                  <c:v>211.58106265865015</c:v>
                </c:pt>
                <c:pt idx="37">
                  <c:v>254.47480150266856</c:v>
                </c:pt>
                <c:pt idx="38">
                  <c:v>257.54504612328748</c:v>
                </c:pt>
                <c:pt idx="39">
                  <c:v>246.2872400822836</c:v>
                </c:pt>
                <c:pt idx="40">
                  <c:v>245.3728268881257</c:v>
                </c:pt>
                <c:pt idx="41">
                  <c:v>252.14643211331972</c:v>
                </c:pt>
                <c:pt idx="42">
                  <c:v>276.52715902718734</c:v>
                </c:pt>
                <c:pt idx="43">
                  <c:v>259.64602631582011</c:v>
                </c:pt>
                <c:pt idx="44">
                  <c:v>243.36016519783234</c:v>
                </c:pt>
                <c:pt idx="45">
                  <c:v>256.79695302367173</c:v>
                </c:pt>
                <c:pt idx="46">
                  <c:v>304.24328574607807</c:v>
                </c:pt>
                <c:pt idx="47">
                  <c:v>304.98326109661889</c:v>
                </c:pt>
                <c:pt idx="48">
                  <c:v>299.02041335033147</c:v>
                </c:pt>
                <c:pt idx="49">
                  <c:v>279.62199905673845</c:v>
                </c:pt>
                <c:pt idx="50">
                  <c:v>264.87177916998957</c:v>
                </c:pt>
                <c:pt idx="51">
                  <c:v>245.5880307048385</c:v>
                </c:pt>
                <c:pt idx="52">
                  <c:v>225.84409916264033</c:v>
                </c:pt>
                <c:pt idx="53">
                  <c:v>209.04607767364467</c:v>
                </c:pt>
                <c:pt idx="54">
                  <c:v>192.75592932519078</c:v>
                </c:pt>
                <c:pt idx="55">
                  <c:v>180.79649030629849</c:v>
                </c:pt>
                <c:pt idx="56">
                  <c:v>172.48109413202934</c:v>
                </c:pt>
                <c:pt idx="57">
                  <c:v>159.89222296354257</c:v>
                </c:pt>
                <c:pt idx="58">
                  <c:v>144.91953679679509</c:v>
                </c:pt>
                <c:pt idx="59">
                  <c:v>131.08216537212863</c:v>
                </c:pt>
                <c:pt idx="60">
                  <c:v>118.70698262385424</c:v>
                </c:pt>
                <c:pt idx="61">
                  <c:v>106.25175149204246</c:v>
                </c:pt>
                <c:pt idx="62">
                  <c:v>94.144567074501353</c:v>
                </c:pt>
                <c:pt idx="63">
                  <c:v>87.389309618453083</c:v>
                </c:pt>
                <c:pt idx="64">
                  <c:v>80.28307675384616</c:v>
                </c:pt>
                <c:pt idx="65">
                  <c:v>68.590359536591606</c:v>
                </c:pt>
                <c:pt idx="66">
                  <c:v>57.024516199881283</c:v>
                </c:pt>
                <c:pt idx="67">
                  <c:v>48.667107504305989</c:v>
                </c:pt>
                <c:pt idx="68">
                  <c:v>41.486216705162853</c:v>
                </c:pt>
                <c:pt idx="69">
                  <c:v>34.356859258023647</c:v>
                </c:pt>
                <c:pt idx="70">
                  <c:v>28.085230368958058</c:v>
                </c:pt>
                <c:pt idx="71">
                  <c:v>22.337866746402266</c:v>
                </c:pt>
                <c:pt idx="72">
                  <c:v>17.356041016041384</c:v>
                </c:pt>
                <c:pt idx="73">
                  <c:v>13.238075205086945</c:v>
                </c:pt>
                <c:pt idx="74">
                  <c:v>10.054376588707253</c:v>
                </c:pt>
                <c:pt idx="75">
                  <c:v>12.758049260715584</c:v>
                </c:pt>
                <c:pt idx="76">
                  <c:v>10.509179128976365</c:v>
                </c:pt>
                <c:pt idx="77">
                  <c:v>6.9902889999999998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F49-4D0C-9943-DFF62DDDFB64}"/>
            </c:ext>
          </c:extLst>
        </c:ser>
        <c:ser>
          <c:idx val="7"/>
          <c:order val="7"/>
          <c:tx>
            <c:strRef>
              <c:f>'Data 8'!$I$4</c:f>
              <c:strCache>
                <c:ptCount val="1"/>
                <c:pt idx="0">
                  <c:v>Guarantee pension</c:v>
                </c:pt>
              </c:strCache>
            </c:strRef>
          </c:tx>
          <c:spPr>
            <a:solidFill>
              <a:schemeClr val="accent4">
                <a:lumMod val="20000"/>
                <a:lumOff val="80000"/>
              </a:schemeClr>
            </a:solidFill>
            <a:ln w="6350">
              <a:solidFill>
                <a:schemeClr val="tx1"/>
              </a:solidFill>
            </a:ln>
          </c:spPr>
          <c:invertIfNegative val="0"/>
          <c:dPt>
            <c:idx val="6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F49-4D0C-9943-DFF62DDDFB64}"/>
              </c:ext>
            </c:extLst>
          </c:dPt>
          <c:dPt>
            <c:idx val="6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49-4D0C-9943-DFF62DDDFB64}"/>
              </c:ext>
            </c:extLst>
          </c:dPt>
          <c:dPt>
            <c:idx val="6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4F49-4D0C-9943-DFF62DDDFB64}"/>
              </c:ext>
            </c:extLst>
          </c:dPt>
          <c:dPt>
            <c:idx val="6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F49-4D0C-9943-DFF62DDDFB64}"/>
              </c:ext>
            </c:extLst>
          </c:dPt>
          <c:cat>
            <c:numRef>
              <c:f>'Data 8'!$A$5:$A$82</c:f>
              <c:numCache>
                <c:formatCode>General</c:formatCode>
                <c:ptCount val="78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</c:numCache>
            </c:numRef>
          </c:cat>
          <c:val>
            <c:numRef>
              <c:f>'Data 8'!$I$5:$I$82</c:f>
              <c:numCache>
                <c:formatCode>#\ ##0.0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144.83919085027452</c:v>
                </c:pt>
                <c:pt idx="67">
                  <c:v>178.8195093246091</c:v>
                </c:pt>
                <c:pt idx="68">
                  <c:v>180.31927736680413</c:v>
                </c:pt>
                <c:pt idx="69">
                  <c:v>177.16347826520271</c:v>
                </c:pt>
                <c:pt idx="70">
                  <c:v>183.55151973537707</c:v>
                </c:pt>
                <c:pt idx="71">
                  <c:v>217.31289711459894</c:v>
                </c:pt>
                <c:pt idx="72">
                  <c:v>215.96390989286209</c:v>
                </c:pt>
                <c:pt idx="73">
                  <c:v>237.48012433232125</c:v>
                </c:pt>
                <c:pt idx="74">
                  <c:v>253.40557248372116</c:v>
                </c:pt>
                <c:pt idx="75">
                  <c:v>286.98739902256631</c:v>
                </c:pt>
                <c:pt idx="76">
                  <c:v>283.28754219535278</c:v>
                </c:pt>
                <c:pt idx="77">
                  <c:v>273.17395599999998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4F49-4D0C-9943-DFF62DDDFB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252500608"/>
        <c:axId val="252506496"/>
      </c:barChart>
      <c:catAx>
        <c:axId val="25250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52506496"/>
        <c:crosses val="autoZero"/>
        <c:auto val="1"/>
        <c:lblAlgn val="ctr"/>
        <c:lblOffset val="0"/>
        <c:tickLblSkip val="10"/>
        <c:tickMarkSkip val="1"/>
        <c:noMultiLvlLbl val="0"/>
      </c:catAx>
      <c:valAx>
        <c:axId val="252506496"/>
        <c:scaling>
          <c:orientation val="minMax"/>
          <c:max val="5500"/>
          <c:min val="0"/>
        </c:scaling>
        <c:delete val="0"/>
        <c:axPos val="l"/>
        <c:majorGridlines>
          <c:spPr>
            <a:ln w="3175">
              <a:solidFill>
                <a:schemeClr val="tx1"/>
              </a:solidFill>
              <a:prstDash val="solid"/>
            </a:ln>
          </c:spPr>
        </c:majorGridlines>
        <c:title>
          <c:tx>
            <c:strRef>
              <c:f>'Data 8'!$B$3</c:f>
              <c:strCache>
                <c:ptCount val="1"/>
                <c:pt idx="0">
                  <c:v>Million euros</c:v>
                </c:pt>
              </c:strCache>
            </c:strRef>
          </c:tx>
          <c:layout>
            <c:manualLayout>
              <c:xMode val="edge"/>
              <c:yMode val="edge"/>
              <c:x val="3.4132907299631025E-2"/>
              <c:y val="0.14491604391035279"/>
            </c:manualLayout>
          </c:layout>
          <c:overlay val="0"/>
          <c:spPr>
            <a:noFill/>
            <a:ln w="25400">
              <a:noFill/>
            </a:ln>
          </c:spPr>
          <c:txPr>
            <a:bodyPr rot="0" vert="horz"/>
            <a:lstStyle/>
            <a:p>
              <a:pPr algn="ctr">
                <a:defRPr sz="1400" b="0" i="0" u="none" strike="noStrike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fi-FI"/>
            </a:p>
          </c:txPr>
        </c:title>
        <c:numFmt formatCode="#,##0" sourceLinked="0"/>
        <c:majorTickMark val="out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52500608"/>
        <c:crosses val="autoZero"/>
        <c:crossBetween val="between"/>
        <c:majorUnit val="5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621304221030342"/>
          <c:y val="0.21435053291605877"/>
          <c:w val="0.69454093600618749"/>
          <c:h val="0.65958725456347655"/>
        </c:manualLayout>
      </c:layout>
      <c:lineChart>
        <c:grouping val="standard"/>
        <c:varyColors val="0"/>
        <c:ser>
          <c:idx val="0"/>
          <c:order val="0"/>
          <c:tx>
            <c:strRef>
              <c:f>'Data 9'!$B$4</c:f>
              <c:strCache>
                <c:ptCount val="1"/>
                <c:pt idx="0">
                  <c:v>Old-age
pensions
subsidies 
allowances</c:v>
                </c:pt>
              </c:strCache>
            </c:strRef>
          </c:tx>
          <c:spPr>
            <a:ln w="38100">
              <a:solidFill>
                <a:srgbClr val="AE5FD2"/>
              </a:solidFill>
              <a:prstDash val="solid"/>
            </a:ln>
          </c:spPr>
          <c:marker>
            <c:symbol val="none"/>
          </c:marker>
          <c:dPt>
            <c:idx val="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70BB-4782-89E2-D1326DFE0DD2}"/>
              </c:ext>
            </c:extLst>
          </c:dPt>
          <c:dPt>
            <c:idx val="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70BB-4782-89E2-D1326DFE0DD2}"/>
              </c:ext>
            </c:extLst>
          </c:dPt>
          <c:dPt>
            <c:idx val="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70BB-4782-89E2-D1326DFE0DD2}"/>
              </c:ext>
            </c:extLst>
          </c:dPt>
          <c:dPt>
            <c:idx val="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70BB-4782-89E2-D1326DFE0DD2}"/>
              </c:ext>
            </c:extLst>
          </c:dPt>
          <c:cat>
            <c:numRef>
              <c:f>'Data 9'!$A$8:$A$85</c:f>
              <c:numCache>
                <c:formatCode>General</c:formatCode>
                <c:ptCount val="78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</c:numCache>
            </c:numRef>
          </c:cat>
          <c:val>
            <c:numRef>
              <c:f>'Data 9'!$B$8:$B$85</c:f>
              <c:numCache>
                <c:formatCode>#,##0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19011</c:v>
                </c:pt>
                <c:pt idx="5">
                  <c:v>38310</c:v>
                </c:pt>
                <c:pt idx="6">
                  <c:v>58478</c:v>
                </c:pt>
                <c:pt idx="7">
                  <c:v>217911</c:v>
                </c:pt>
                <c:pt idx="8">
                  <c:v>227554</c:v>
                </c:pt>
                <c:pt idx="9">
                  <c:v>233651</c:v>
                </c:pt>
                <c:pt idx="10">
                  <c:v>237294</c:v>
                </c:pt>
                <c:pt idx="11">
                  <c:v>242622</c:v>
                </c:pt>
                <c:pt idx="12">
                  <c:v>317200</c:v>
                </c:pt>
                <c:pt idx="13">
                  <c:v>322500</c:v>
                </c:pt>
                <c:pt idx="14">
                  <c:v>333100</c:v>
                </c:pt>
                <c:pt idx="15">
                  <c:v>350600</c:v>
                </c:pt>
                <c:pt idx="16">
                  <c:v>359500</c:v>
                </c:pt>
                <c:pt idx="17">
                  <c:v>369116</c:v>
                </c:pt>
                <c:pt idx="18">
                  <c:v>379732</c:v>
                </c:pt>
                <c:pt idx="19">
                  <c:v>390548</c:v>
                </c:pt>
                <c:pt idx="20">
                  <c:v>399533</c:v>
                </c:pt>
                <c:pt idx="21">
                  <c:v>410843</c:v>
                </c:pt>
                <c:pt idx="22">
                  <c:v>422724</c:v>
                </c:pt>
                <c:pt idx="23">
                  <c:v>433011</c:v>
                </c:pt>
                <c:pt idx="24">
                  <c:v>444616</c:v>
                </c:pt>
                <c:pt idx="25">
                  <c:v>456219</c:v>
                </c:pt>
                <c:pt idx="26">
                  <c:v>470021</c:v>
                </c:pt>
                <c:pt idx="27">
                  <c:v>483664</c:v>
                </c:pt>
                <c:pt idx="28">
                  <c:v>497269</c:v>
                </c:pt>
                <c:pt idx="29">
                  <c:v>512875</c:v>
                </c:pt>
                <c:pt idx="30">
                  <c:v>527395</c:v>
                </c:pt>
                <c:pt idx="31">
                  <c:v>541087</c:v>
                </c:pt>
                <c:pt idx="32">
                  <c:v>555419</c:v>
                </c:pt>
                <c:pt idx="33">
                  <c:v>567932</c:v>
                </c:pt>
                <c:pt idx="34">
                  <c:v>580168</c:v>
                </c:pt>
                <c:pt idx="35">
                  <c:v>586192</c:v>
                </c:pt>
                <c:pt idx="36">
                  <c:v>592952</c:v>
                </c:pt>
                <c:pt idx="37">
                  <c:v>601045</c:v>
                </c:pt>
                <c:pt idx="38">
                  <c:v>607532</c:v>
                </c:pt>
                <c:pt idx="39">
                  <c:v>608153</c:v>
                </c:pt>
                <c:pt idx="40">
                  <c:v>619045</c:v>
                </c:pt>
                <c:pt idx="41">
                  <c:v>635220</c:v>
                </c:pt>
                <c:pt idx="42">
                  <c:v>646436</c:v>
                </c:pt>
                <c:pt idx="43">
                  <c:v>658543</c:v>
                </c:pt>
                <c:pt idx="44">
                  <c:v>671100</c:v>
                </c:pt>
                <c:pt idx="45">
                  <c:v>682110</c:v>
                </c:pt>
                <c:pt idx="46">
                  <c:v>694999</c:v>
                </c:pt>
                <c:pt idx="47">
                  <c:v>706250</c:v>
                </c:pt>
                <c:pt idx="48">
                  <c:v>719984</c:v>
                </c:pt>
                <c:pt idx="49">
                  <c:v>732606</c:v>
                </c:pt>
                <c:pt idx="50">
                  <c:v>749279</c:v>
                </c:pt>
                <c:pt idx="51">
                  <c:v>766052</c:v>
                </c:pt>
                <c:pt idx="52">
                  <c:v>773630</c:v>
                </c:pt>
                <c:pt idx="53">
                  <c:v>774850</c:v>
                </c:pt>
                <c:pt idx="54">
                  <c:v>774602</c:v>
                </c:pt>
                <c:pt idx="55">
                  <c:v>772971</c:v>
                </c:pt>
                <c:pt idx="56">
                  <c:v>508623</c:v>
                </c:pt>
                <c:pt idx="57">
                  <c:v>504182</c:v>
                </c:pt>
                <c:pt idx="58">
                  <c:v>496272</c:v>
                </c:pt>
                <c:pt idx="59">
                  <c:v>489415</c:v>
                </c:pt>
                <c:pt idx="60">
                  <c:v>482733</c:v>
                </c:pt>
                <c:pt idx="61">
                  <c:v>477899</c:v>
                </c:pt>
                <c:pt idx="62">
                  <c:v>466449</c:v>
                </c:pt>
                <c:pt idx="63">
                  <c:v>488727</c:v>
                </c:pt>
                <c:pt idx="64">
                  <c:v>485044</c:v>
                </c:pt>
                <c:pt idx="65">
                  <c:v>482687</c:v>
                </c:pt>
                <c:pt idx="66">
                  <c:v>481991</c:v>
                </c:pt>
                <c:pt idx="67">
                  <c:v>481470</c:v>
                </c:pt>
                <c:pt idx="68">
                  <c:v>483691</c:v>
                </c:pt>
                <c:pt idx="69">
                  <c:v>482079</c:v>
                </c:pt>
                <c:pt idx="70">
                  <c:v>479089</c:v>
                </c:pt>
                <c:pt idx="71">
                  <c:v>478870</c:v>
                </c:pt>
                <c:pt idx="72" formatCode="General">
                  <c:v>474834</c:v>
                </c:pt>
                <c:pt idx="73">
                  <c:v>467554</c:v>
                </c:pt>
                <c:pt idx="74">
                  <c:v>459830</c:v>
                </c:pt>
                <c:pt idx="75">
                  <c:v>455040</c:v>
                </c:pt>
                <c:pt idx="76">
                  <c:v>448769</c:v>
                </c:pt>
                <c:pt idx="77">
                  <c:v>440283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70BB-4782-89E2-D1326DFE0DD2}"/>
            </c:ext>
          </c:extLst>
        </c:ser>
        <c:ser>
          <c:idx val="1"/>
          <c:order val="1"/>
          <c:tx>
            <c:strRef>
              <c:f>'Data 9'!$C$4</c:f>
              <c:strCache>
                <c:ptCount val="1"/>
                <c:pt idx="0">
                  <c:v>Disability and unemployment pensions, disability allowances</c:v>
                </c:pt>
              </c:strCache>
            </c:strRef>
          </c:tx>
          <c:spPr>
            <a:ln w="38100">
              <a:solidFill>
                <a:srgbClr val="558ED5"/>
              </a:solidFill>
              <a:prstDash val="solid"/>
            </a:ln>
          </c:spPr>
          <c:marker>
            <c:symbol val="none"/>
          </c:marker>
          <c:cat>
            <c:numRef>
              <c:f>'Data 9'!$A$8:$A$85</c:f>
              <c:numCache>
                <c:formatCode>General</c:formatCode>
                <c:ptCount val="78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</c:numCache>
            </c:numRef>
          </c:cat>
          <c:val>
            <c:numRef>
              <c:f>'Data 9'!$C$8:$C$85</c:f>
              <c:numCache>
                <c:formatCode>#,##0</c:formatCode>
                <c:ptCount val="78"/>
                <c:pt idx="0">
                  <c:v>4580</c:v>
                </c:pt>
                <c:pt idx="1">
                  <c:v>10376</c:v>
                </c:pt>
                <c:pt idx="2">
                  <c:v>18603</c:v>
                </c:pt>
                <c:pt idx="3">
                  <c:v>27773</c:v>
                </c:pt>
                <c:pt idx="4">
                  <c:v>42566</c:v>
                </c:pt>
                <c:pt idx="5">
                  <c:v>54622</c:v>
                </c:pt>
                <c:pt idx="6">
                  <c:v>64901</c:v>
                </c:pt>
                <c:pt idx="7">
                  <c:v>72841</c:v>
                </c:pt>
                <c:pt idx="8">
                  <c:v>81559</c:v>
                </c:pt>
                <c:pt idx="9">
                  <c:v>89587</c:v>
                </c:pt>
                <c:pt idx="10">
                  <c:v>121431</c:v>
                </c:pt>
                <c:pt idx="11">
                  <c:v>132158</c:v>
                </c:pt>
                <c:pt idx="12">
                  <c:v>113700</c:v>
                </c:pt>
                <c:pt idx="13">
                  <c:v>117600</c:v>
                </c:pt>
                <c:pt idx="14">
                  <c:v>119700</c:v>
                </c:pt>
                <c:pt idx="15">
                  <c:v>121700</c:v>
                </c:pt>
                <c:pt idx="16">
                  <c:v>123400</c:v>
                </c:pt>
                <c:pt idx="17">
                  <c:v>125139</c:v>
                </c:pt>
                <c:pt idx="18">
                  <c:v>128279</c:v>
                </c:pt>
                <c:pt idx="19">
                  <c:v>127005</c:v>
                </c:pt>
                <c:pt idx="20">
                  <c:v>125010</c:v>
                </c:pt>
                <c:pt idx="21">
                  <c:v>130128</c:v>
                </c:pt>
                <c:pt idx="22">
                  <c:v>140750</c:v>
                </c:pt>
                <c:pt idx="23">
                  <c:v>151717</c:v>
                </c:pt>
                <c:pt idx="24">
                  <c:v>160388</c:v>
                </c:pt>
                <c:pt idx="25">
                  <c:v>172405</c:v>
                </c:pt>
                <c:pt idx="26">
                  <c:v>187229</c:v>
                </c:pt>
                <c:pt idx="27">
                  <c:v>208037</c:v>
                </c:pt>
                <c:pt idx="28">
                  <c:v>224318</c:v>
                </c:pt>
                <c:pt idx="29">
                  <c:v>241034</c:v>
                </c:pt>
                <c:pt idx="30">
                  <c:v>250144</c:v>
                </c:pt>
                <c:pt idx="31">
                  <c:v>257196</c:v>
                </c:pt>
                <c:pt idx="32">
                  <c:v>257523</c:v>
                </c:pt>
                <c:pt idx="33">
                  <c:v>254972</c:v>
                </c:pt>
                <c:pt idx="34">
                  <c:v>254030</c:v>
                </c:pt>
                <c:pt idx="35">
                  <c:v>256353</c:v>
                </c:pt>
                <c:pt idx="36">
                  <c:v>257437</c:v>
                </c:pt>
                <c:pt idx="37">
                  <c:v>258100</c:v>
                </c:pt>
                <c:pt idx="38">
                  <c:v>270305</c:v>
                </c:pt>
                <c:pt idx="39">
                  <c:v>284679</c:v>
                </c:pt>
                <c:pt idx="40">
                  <c:v>292692</c:v>
                </c:pt>
                <c:pt idx="41">
                  <c:v>315124</c:v>
                </c:pt>
                <c:pt idx="42">
                  <c:v>329026</c:v>
                </c:pt>
                <c:pt idx="43">
                  <c:v>333224</c:v>
                </c:pt>
                <c:pt idx="44">
                  <c:v>335654</c:v>
                </c:pt>
                <c:pt idx="45">
                  <c:v>337466</c:v>
                </c:pt>
                <c:pt idx="46">
                  <c:v>335099</c:v>
                </c:pt>
                <c:pt idx="47">
                  <c:v>334943</c:v>
                </c:pt>
                <c:pt idx="48">
                  <c:v>334746</c:v>
                </c:pt>
                <c:pt idx="49">
                  <c:v>335343</c:v>
                </c:pt>
                <c:pt idx="50">
                  <c:v>330276</c:v>
                </c:pt>
                <c:pt idx="51">
                  <c:v>312247</c:v>
                </c:pt>
                <c:pt idx="52">
                  <c:v>295788</c:v>
                </c:pt>
                <c:pt idx="53">
                  <c:v>279331</c:v>
                </c:pt>
                <c:pt idx="54">
                  <c:v>261291</c:v>
                </c:pt>
                <c:pt idx="55">
                  <c:v>243625</c:v>
                </c:pt>
                <c:pt idx="56">
                  <c:v>173988</c:v>
                </c:pt>
                <c:pt idx="57">
                  <c:v>174597</c:v>
                </c:pt>
                <c:pt idx="58">
                  <c:v>174311</c:v>
                </c:pt>
                <c:pt idx="59">
                  <c:v>174851</c:v>
                </c:pt>
                <c:pt idx="60">
                  <c:v>176546</c:v>
                </c:pt>
                <c:pt idx="61">
                  <c:v>175254</c:v>
                </c:pt>
                <c:pt idx="62">
                  <c:v>178605</c:v>
                </c:pt>
                <c:pt idx="63">
                  <c:v>190927</c:v>
                </c:pt>
                <c:pt idx="64">
                  <c:v>192204</c:v>
                </c:pt>
                <c:pt idx="65">
                  <c:v>185980</c:v>
                </c:pt>
                <c:pt idx="66">
                  <c:v>177570</c:v>
                </c:pt>
                <c:pt idx="67">
                  <c:v>166846</c:v>
                </c:pt>
                <c:pt idx="68">
                  <c:v>157323</c:v>
                </c:pt>
                <c:pt idx="69">
                  <c:v>147139</c:v>
                </c:pt>
                <c:pt idx="70">
                  <c:v>141369</c:v>
                </c:pt>
                <c:pt idx="71">
                  <c:v>136881</c:v>
                </c:pt>
                <c:pt idx="72">
                  <c:v>132080</c:v>
                </c:pt>
                <c:pt idx="73">
                  <c:v>129432</c:v>
                </c:pt>
                <c:pt idx="74">
                  <c:v>126903</c:v>
                </c:pt>
                <c:pt idx="75">
                  <c:v>124326</c:v>
                </c:pt>
                <c:pt idx="76">
                  <c:v>120359</c:v>
                </c:pt>
                <c:pt idx="77">
                  <c:v>116523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70BB-4782-89E2-D1326DFE0DD2}"/>
            </c:ext>
          </c:extLst>
        </c:ser>
        <c:ser>
          <c:idx val="2"/>
          <c:order val="2"/>
          <c:tx>
            <c:strRef>
              <c:f>'Data 9'!$D$4</c:f>
              <c:strCache>
                <c:ptCount val="1"/>
                <c:pt idx="0">
                  <c:v>Survivors´ pensions</c:v>
                </c:pt>
              </c:strCache>
            </c:strRef>
          </c:tx>
          <c:spPr>
            <a:ln w="38100">
              <a:solidFill>
                <a:srgbClr val="662584"/>
              </a:solidFill>
              <a:prstDash val="solid"/>
            </a:ln>
          </c:spPr>
          <c:marker>
            <c:symbol val="none"/>
          </c:marker>
          <c:dPt>
            <c:idx val="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70BB-4782-89E2-D1326DFE0DD2}"/>
              </c:ext>
            </c:extLst>
          </c:dPt>
          <c:dPt>
            <c:idx val="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70BB-4782-89E2-D1326DFE0DD2}"/>
              </c:ext>
            </c:extLst>
          </c:dPt>
          <c:dPt>
            <c:idx val="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F-70BB-4782-89E2-D1326DFE0DD2}"/>
              </c:ext>
            </c:extLst>
          </c:dPt>
          <c:dPt>
            <c:idx val="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1-70BB-4782-89E2-D1326DFE0DD2}"/>
              </c:ext>
            </c:extLst>
          </c:dPt>
          <c:dPt>
            <c:idx val="5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70BB-4782-89E2-D1326DFE0DD2}"/>
              </c:ext>
            </c:extLst>
          </c:dPt>
          <c:dPt>
            <c:idx val="6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5-70BB-4782-89E2-D1326DFE0DD2}"/>
              </c:ext>
            </c:extLst>
          </c:dPt>
          <c:dPt>
            <c:idx val="7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7-70BB-4782-89E2-D1326DFE0DD2}"/>
              </c:ext>
            </c:extLst>
          </c:dPt>
          <c:dPt>
            <c:idx val="8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9-70BB-4782-89E2-D1326DFE0DD2}"/>
              </c:ext>
            </c:extLst>
          </c:dPt>
          <c:dPt>
            <c:idx val="9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B-70BB-4782-89E2-D1326DFE0DD2}"/>
              </c:ext>
            </c:extLst>
          </c:dPt>
          <c:dPt>
            <c:idx val="10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D-70BB-4782-89E2-D1326DFE0DD2}"/>
              </c:ext>
            </c:extLst>
          </c:dPt>
          <c:dPt>
            <c:idx val="1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F-70BB-4782-89E2-D1326DFE0DD2}"/>
              </c:ext>
            </c:extLst>
          </c:dPt>
          <c:dPt>
            <c:idx val="1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1-70BB-4782-89E2-D1326DFE0DD2}"/>
              </c:ext>
            </c:extLst>
          </c:dPt>
          <c:dPt>
            <c:idx val="1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3-70BB-4782-89E2-D1326DFE0DD2}"/>
              </c:ext>
            </c:extLst>
          </c:dPt>
          <c:dPt>
            <c:idx val="1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5-70BB-4782-89E2-D1326DFE0DD2}"/>
              </c:ext>
            </c:extLst>
          </c:dPt>
          <c:dPt>
            <c:idx val="15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7-70BB-4782-89E2-D1326DFE0DD2}"/>
              </c:ext>
            </c:extLst>
          </c:dPt>
          <c:dPt>
            <c:idx val="16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9-70BB-4782-89E2-D1326DFE0DD2}"/>
              </c:ext>
            </c:extLst>
          </c:dPt>
          <c:dPt>
            <c:idx val="17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B-70BB-4782-89E2-D1326DFE0DD2}"/>
              </c:ext>
            </c:extLst>
          </c:dPt>
          <c:dPt>
            <c:idx val="18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D-70BB-4782-89E2-D1326DFE0DD2}"/>
              </c:ext>
            </c:extLst>
          </c:dPt>
          <c:dPt>
            <c:idx val="19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F-70BB-4782-89E2-D1326DFE0DD2}"/>
              </c:ext>
            </c:extLst>
          </c:dPt>
          <c:dPt>
            <c:idx val="20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31-70BB-4782-89E2-D1326DFE0DD2}"/>
              </c:ext>
            </c:extLst>
          </c:dPt>
          <c:dPt>
            <c:idx val="2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33-70BB-4782-89E2-D1326DFE0DD2}"/>
              </c:ext>
            </c:extLst>
          </c:dPt>
          <c:dPt>
            <c:idx val="2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35-70BB-4782-89E2-D1326DFE0DD2}"/>
              </c:ext>
            </c:extLst>
          </c:dPt>
          <c:dPt>
            <c:idx val="2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37-70BB-4782-89E2-D1326DFE0DD2}"/>
              </c:ext>
            </c:extLst>
          </c:dPt>
          <c:dPt>
            <c:idx val="2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39-70BB-4782-89E2-D1326DFE0DD2}"/>
              </c:ext>
            </c:extLst>
          </c:dPt>
          <c:cat>
            <c:numRef>
              <c:f>'Data 9'!$A$8:$A$85</c:f>
              <c:numCache>
                <c:formatCode>General</c:formatCode>
                <c:ptCount val="78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</c:numCache>
            </c:numRef>
          </c:cat>
          <c:val>
            <c:numRef>
              <c:f>'Data 9'!$D$8:$D$85</c:f>
              <c:numCache>
                <c:formatCode>#,##0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54084</c:v>
                </c:pt>
                <c:pt idx="25">
                  <c:v>76545</c:v>
                </c:pt>
                <c:pt idx="26">
                  <c:v>76591</c:v>
                </c:pt>
                <c:pt idx="27">
                  <c:v>76751</c:v>
                </c:pt>
                <c:pt idx="28">
                  <c:v>74373</c:v>
                </c:pt>
                <c:pt idx="29">
                  <c:v>72439</c:v>
                </c:pt>
                <c:pt idx="30">
                  <c:v>71322</c:v>
                </c:pt>
                <c:pt idx="31">
                  <c:v>69957</c:v>
                </c:pt>
                <c:pt idx="32">
                  <c:v>68176</c:v>
                </c:pt>
                <c:pt idx="33">
                  <c:v>66607</c:v>
                </c:pt>
                <c:pt idx="34">
                  <c:v>63618</c:v>
                </c:pt>
                <c:pt idx="35">
                  <c:v>61525</c:v>
                </c:pt>
                <c:pt idx="36">
                  <c:v>59777</c:v>
                </c:pt>
                <c:pt idx="37">
                  <c:v>55959</c:v>
                </c:pt>
                <c:pt idx="38">
                  <c:v>55970</c:v>
                </c:pt>
                <c:pt idx="39">
                  <c:v>53171</c:v>
                </c:pt>
                <c:pt idx="40">
                  <c:v>49849</c:v>
                </c:pt>
                <c:pt idx="41">
                  <c:v>46547</c:v>
                </c:pt>
                <c:pt idx="42">
                  <c:v>43610</c:v>
                </c:pt>
                <c:pt idx="43">
                  <c:v>41821</c:v>
                </c:pt>
                <c:pt idx="44">
                  <c:v>39826</c:v>
                </c:pt>
                <c:pt idx="45">
                  <c:v>38890</c:v>
                </c:pt>
                <c:pt idx="46">
                  <c:v>40254</c:v>
                </c:pt>
                <c:pt idx="47">
                  <c:v>41477</c:v>
                </c:pt>
                <c:pt idx="48">
                  <c:v>41452</c:v>
                </c:pt>
                <c:pt idx="49">
                  <c:v>40940</c:v>
                </c:pt>
                <c:pt idx="50">
                  <c:v>40118</c:v>
                </c:pt>
                <c:pt idx="51">
                  <c:v>39762</c:v>
                </c:pt>
                <c:pt idx="52">
                  <c:v>39618</c:v>
                </c:pt>
                <c:pt idx="53">
                  <c:v>38919</c:v>
                </c:pt>
                <c:pt idx="54">
                  <c:v>37874</c:v>
                </c:pt>
                <c:pt idx="55">
                  <c:v>37185</c:v>
                </c:pt>
                <c:pt idx="56">
                  <c:v>36300</c:v>
                </c:pt>
                <c:pt idx="57">
                  <c:v>35492</c:v>
                </c:pt>
                <c:pt idx="58">
                  <c:v>34403</c:v>
                </c:pt>
                <c:pt idx="59">
                  <c:v>33702</c:v>
                </c:pt>
                <c:pt idx="60">
                  <c:v>33019</c:v>
                </c:pt>
                <c:pt idx="61">
                  <c:v>31984</c:v>
                </c:pt>
                <c:pt idx="62">
                  <c:v>30970</c:v>
                </c:pt>
                <c:pt idx="63">
                  <c:v>29968</c:v>
                </c:pt>
                <c:pt idx="64">
                  <c:v>29131</c:v>
                </c:pt>
                <c:pt idx="65">
                  <c:v>28002</c:v>
                </c:pt>
                <c:pt idx="66">
                  <c:v>27077</c:v>
                </c:pt>
                <c:pt idx="67">
                  <c:v>26037</c:v>
                </c:pt>
                <c:pt idx="68">
                  <c:v>24971</c:v>
                </c:pt>
                <c:pt idx="69">
                  <c:v>23954</c:v>
                </c:pt>
                <c:pt idx="70">
                  <c:v>23135</c:v>
                </c:pt>
                <c:pt idx="71">
                  <c:v>22522</c:v>
                </c:pt>
                <c:pt idx="72" formatCode="General">
                  <c:v>132080</c:v>
                </c:pt>
                <c:pt idx="73">
                  <c:v>20520</c:v>
                </c:pt>
                <c:pt idx="74">
                  <c:v>19853</c:v>
                </c:pt>
                <c:pt idx="75">
                  <c:v>19508</c:v>
                </c:pt>
                <c:pt idx="76">
                  <c:v>18831</c:v>
                </c:pt>
                <c:pt idx="77">
                  <c:v>18296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70BB-4782-89E2-D1326DFE0DD2}"/>
            </c:ext>
          </c:extLst>
        </c:ser>
        <c:ser>
          <c:idx val="3"/>
          <c:order val="3"/>
          <c:tx>
            <c:strRef>
              <c:f>'Data 9'!$E$4</c:f>
              <c:strCache>
                <c:ptCount val="1"/>
                <c:pt idx="0">
                  <c:v>Front-veterans´ pensions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dPt>
            <c:idx val="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3C-70BB-4782-89E2-D1326DFE0DD2}"/>
              </c:ext>
            </c:extLst>
          </c:dPt>
          <c:dPt>
            <c:idx val="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3E-70BB-4782-89E2-D1326DFE0DD2}"/>
              </c:ext>
            </c:extLst>
          </c:dPt>
          <c:dPt>
            <c:idx val="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40-70BB-4782-89E2-D1326DFE0DD2}"/>
              </c:ext>
            </c:extLst>
          </c:dPt>
          <c:dPt>
            <c:idx val="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42-70BB-4782-89E2-D1326DFE0DD2}"/>
              </c:ext>
            </c:extLst>
          </c:dPt>
          <c:dPt>
            <c:idx val="5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44-70BB-4782-89E2-D1326DFE0DD2}"/>
              </c:ext>
            </c:extLst>
          </c:dPt>
          <c:dPt>
            <c:idx val="6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46-70BB-4782-89E2-D1326DFE0DD2}"/>
              </c:ext>
            </c:extLst>
          </c:dPt>
          <c:dPt>
            <c:idx val="7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48-70BB-4782-89E2-D1326DFE0DD2}"/>
              </c:ext>
            </c:extLst>
          </c:dPt>
          <c:dPt>
            <c:idx val="8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4A-70BB-4782-89E2-D1326DFE0DD2}"/>
              </c:ext>
            </c:extLst>
          </c:dPt>
          <c:dPt>
            <c:idx val="9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4C-70BB-4782-89E2-D1326DFE0DD2}"/>
              </c:ext>
            </c:extLst>
          </c:dPt>
          <c:dPt>
            <c:idx val="10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4E-70BB-4782-89E2-D1326DFE0DD2}"/>
              </c:ext>
            </c:extLst>
          </c:dPt>
          <c:dPt>
            <c:idx val="1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50-70BB-4782-89E2-D1326DFE0DD2}"/>
              </c:ext>
            </c:extLst>
          </c:dPt>
          <c:dPt>
            <c:idx val="1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52-70BB-4782-89E2-D1326DFE0DD2}"/>
              </c:ext>
            </c:extLst>
          </c:dPt>
          <c:dPt>
            <c:idx val="1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54-70BB-4782-89E2-D1326DFE0DD2}"/>
              </c:ext>
            </c:extLst>
          </c:dPt>
          <c:dPt>
            <c:idx val="1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56-70BB-4782-89E2-D1326DFE0DD2}"/>
              </c:ext>
            </c:extLst>
          </c:dPt>
          <c:dPt>
            <c:idx val="15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58-70BB-4782-89E2-D1326DFE0DD2}"/>
              </c:ext>
            </c:extLst>
          </c:dPt>
          <c:dPt>
            <c:idx val="16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5A-70BB-4782-89E2-D1326DFE0DD2}"/>
              </c:ext>
            </c:extLst>
          </c:dPt>
          <c:dPt>
            <c:idx val="17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5C-70BB-4782-89E2-D1326DFE0DD2}"/>
              </c:ext>
            </c:extLst>
          </c:dPt>
          <c:dPt>
            <c:idx val="18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5E-70BB-4782-89E2-D1326DFE0DD2}"/>
              </c:ext>
            </c:extLst>
          </c:dPt>
          <c:dPt>
            <c:idx val="19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60-70BB-4782-89E2-D1326DFE0DD2}"/>
              </c:ext>
            </c:extLst>
          </c:dPt>
          <c:dPt>
            <c:idx val="20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62-70BB-4782-89E2-D1326DFE0DD2}"/>
              </c:ext>
            </c:extLst>
          </c:dPt>
          <c:dPt>
            <c:idx val="2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64-70BB-4782-89E2-D1326DFE0DD2}"/>
              </c:ext>
            </c:extLst>
          </c:dPt>
          <c:dPt>
            <c:idx val="2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66-70BB-4782-89E2-D1326DFE0DD2}"/>
              </c:ext>
            </c:extLst>
          </c:dPt>
          <c:dPt>
            <c:idx val="2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68-70BB-4782-89E2-D1326DFE0DD2}"/>
              </c:ext>
            </c:extLst>
          </c:dPt>
          <c:dPt>
            <c:idx val="2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6A-70BB-4782-89E2-D1326DFE0DD2}"/>
              </c:ext>
            </c:extLst>
          </c:dPt>
          <c:dPt>
            <c:idx val="25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6C-70BB-4782-89E2-D1326DFE0DD2}"/>
              </c:ext>
            </c:extLst>
          </c:dPt>
          <c:dPt>
            <c:idx val="26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6E-70BB-4782-89E2-D1326DFE0DD2}"/>
              </c:ext>
            </c:extLst>
          </c:dPt>
          <c:dPt>
            <c:idx val="5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70-70BB-4782-89E2-D1326DFE0DD2}"/>
              </c:ext>
            </c:extLst>
          </c:dPt>
          <c:dPt>
            <c:idx val="5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72-70BB-4782-89E2-D1326DFE0DD2}"/>
              </c:ext>
            </c:extLst>
          </c:dPt>
          <c:dPt>
            <c:idx val="5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74-70BB-4782-89E2-D1326DFE0DD2}"/>
              </c:ext>
            </c:extLst>
          </c:dPt>
          <c:dPt>
            <c:idx val="55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76-70BB-4782-89E2-D1326DFE0DD2}"/>
              </c:ext>
            </c:extLst>
          </c:dPt>
          <c:dPt>
            <c:idx val="56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78-70BB-4782-89E2-D1326DFE0DD2}"/>
              </c:ext>
            </c:extLst>
          </c:dPt>
          <c:dPt>
            <c:idx val="57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7A-70BB-4782-89E2-D1326DFE0DD2}"/>
              </c:ext>
            </c:extLst>
          </c:dPt>
          <c:dPt>
            <c:idx val="58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7C-70BB-4782-89E2-D1326DFE0DD2}"/>
              </c:ext>
            </c:extLst>
          </c:dPt>
          <c:dPt>
            <c:idx val="59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7E-70BB-4782-89E2-D1326DFE0DD2}"/>
              </c:ext>
            </c:extLst>
          </c:dPt>
          <c:dPt>
            <c:idx val="60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80-70BB-4782-89E2-D1326DFE0DD2}"/>
              </c:ext>
            </c:extLst>
          </c:dPt>
          <c:dPt>
            <c:idx val="6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82-70BB-4782-89E2-D1326DFE0DD2}"/>
              </c:ext>
            </c:extLst>
          </c:dPt>
          <c:dPt>
            <c:idx val="6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84-70BB-4782-89E2-D1326DFE0DD2}"/>
              </c:ext>
            </c:extLst>
          </c:dPt>
          <c:dPt>
            <c:idx val="6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86-70BB-4782-89E2-D1326DFE0DD2}"/>
              </c:ext>
            </c:extLst>
          </c:dPt>
          <c:dPt>
            <c:idx val="6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88-70BB-4782-89E2-D1326DFE0DD2}"/>
              </c:ext>
            </c:extLst>
          </c:dPt>
          <c:dPt>
            <c:idx val="65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8A-70BB-4782-89E2-D1326DFE0DD2}"/>
              </c:ext>
            </c:extLst>
          </c:dPt>
          <c:dPt>
            <c:idx val="66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8C-70BB-4782-89E2-D1326DFE0DD2}"/>
              </c:ext>
            </c:extLst>
          </c:dPt>
          <c:dPt>
            <c:idx val="67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8E-70BB-4782-89E2-D1326DFE0DD2}"/>
              </c:ext>
            </c:extLst>
          </c:dPt>
          <c:dPt>
            <c:idx val="68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90-70BB-4782-89E2-D1326DFE0DD2}"/>
              </c:ext>
            </c:extLst>
          </c:dPt>
          <c:dPt>
            <c:idx val="69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92-70BB-4782-89E2-D1326DFE0DD2}"/>
              </c:ext>
            </c:extLst>
          </c:dPt>
          <c:dPt>
            <c:idx val="70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94-70BB-4782-89E2-D1326DFE0DD2}"/>
              </c:ext>
            </c:extLst>
          </c:dPt>
          <c:dPt>
            <c:idx val="7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84-70BB-4782-89E2-D1326DFE0DD2}"/>
              </c:ext>
            </c:extLst>
          </c:dPt>
          <c:dPt>
            <c:idx val="7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80-6519-4E8C-83EE-59648219E338}"/>
              </c:ext>
            </c:extLst>
          </c:dPt>
          <c:dPt>
            <c:idx val="7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82-4214-4F24-A0CD-BACB18C9AB92}"/>
              </c:ext>
            </c:extLst>
          </c:dPt>
          <c:dPt>
            <c:idx val="7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83-4214-4F24-A0CD-BACB18C9AB92}"/>
              </c:ext>
            </c:extLst>
          </c:dPt>
          <c:dPt>
            <c:idx val="75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C4-96F2-4635-A5BD-BAA1CEFE5D1E}"/>
              </c:ext>
            </c:extLst>
          </c:dPt>
          <c:cat>
            <c:numRef>
              <c:f>'Data 9'!$A$8:$A$85</c:f>
              <c:numCache>
                <c:formatCode>General</c:formatCode>
                <c:ptCount val="78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</c:numCache>
            </c:numRef>
          </c:cat>
          <c:val>
            <c:numRef>
              <c:f>'Data 9'!$E$8:$E$85</c:f>
              <c:numCache>
                <c:formatCode>#,##0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25268</c:v>
                </c:pt>
                <c:pt idx="27">
                  <c:v>32013</c:v>
                </c:pt>
                <c:pt idx="28">
                  <c:v>29378</c:v>
                </c:pt>
                <c:pt idx="29">
                  <c:v>27836</c:v>
                </c:pt>
                <c:pt idx="30">
                  <c:v>25755</c:v>
                </c:pt>
                <c:pt idx="31">
                  <c:v>23505</c:v>
                </c:pt>
                <c:pt idx="32">
                  <c:v>22234</c:v>
                </c:pt>
                <c:pt idx="33">
                  <c:v>25901</c:v>
                </c:pt>
                <c:pt idx="34">
                  <c:v>25310</c:v>
                </c:pt>
                <c:pt idx="35">
                  <c:v>23493</c:v>
                </c:pt>
                <c:pt idx="36">
                  <c:v>23021</c:v>
                </c:pt>
                <c:pt idx="37">
                  <c:v>23010</c:v>
                </c:pt>
                <c:pt idx="38">
                  <c:v>22394</c:v>
                </c:pt>
                <c:pt idx="39">
                  <c:v>20123</c:v>
                </c:pt>
                <c:pt idx="40">
                  <c:v>17094</c:v>
                </c:pt>
                <c:pt idx="41">
                  <c:v>13640</c:v>
                </c:pt>
                <c:pt idx="42">
                  <c:v>9690</c:v>
                </c:pt>
                <c:pt idx="43">
                  <c:v>6106</c:v>
                </c:pt>
                <c:pt idx="44">
                  <c:v>3230</c:v>
                </c:pt>
                <c:pt idx="45">
                  <c:v>970</c:v>
                </c:pt>
                <c:pt idx="46">
                  <c:v>332</c:v>
                </c:pt>
                <c:pt idx="47">
                  <c:v>173</c:v>
                </c:pt>
                <c:pt idx="48">
                  <c:v>81</c:v>
                </c:pt>
                <c:pt idx="49">
                  <c:v>32</c:v>
                </c:pt>
                <c:pt idx="50">
                  <c:v>15</c:v>
                </c:pt>
                <c:pt idx="51">
                  <c:v>5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95-70BB-4782-89E2-D1326DFE0DD2}"/>
            </c:ext>
          </c:extLst>
        </c:ser>
        <c:ser>
          <c:idx val="4"/>
          <c:order val="4"/>
          <c:tx>
            <c:strRef>
              <c:f>'Data 9'!$F$4</c:f>
              <c:strCache>
                <c:ptCount val="1"/>
                <c:pt idx="0">
                  <c:v>Other pensions</c:v>
                </c:pt>
              </c:strCache>
            </c:strRef>
          </c:tx>
          <c:spPr>
            <a:ln w="38100">
              <a:solidFill>
                <a:schemeClr val="bg1">
                  <a:lumMod val="65000"/>
                </a:schemeClr>
              </a:solidFill>
              <a:prstDash val="solid"/>
            </a:ln>
          </c:spPr>
          <c:marker>
            <c:symbol val="none"/>
          </c:marker>
          <c:dPt>
            <c:idx val="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97-70BB-4782-89E2-D1326DFE0DD2}"/>
              </c:ext>
            </c:extLst>
          </c:dPt>
          <c:dPt>
            <c:idx val="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99-70BB-4782-89E2-D1326DFE0DD2}"/>
              </c:ext>
            </c:extLst>
          </c:dPt>
          <c:dPt>
            <c:idx val="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9B-70BB-4782-89E2-D1326DFE0DD2}"/>
              </c:ext>
            </c:extLst>
          </c:dPt>
          <c:dPt>
            <c:idx val="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9D-70BB-4782-89E2-D1326DFE0DD2}"/>
              </c:ext>
            </c:extLst>
          </c:dPt>
          <c:dPt>
            <c:idx val="5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9F-70BB-4782-89E2-D1326DFE0DD2}"/>
              </c:ext>
            </c:extLst>
          </c:dPt>
          <c:dPt>
            <c:idx val="6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A1-70BB-4782-89E2-D1326DFE0DD2}"/>
              </c:ext>
            </c:extLst>
          </c:dPt>
          <c:dPt>
            <c:idx val="7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A3-70BB-4782-89E2-D1326DFE0DD2}"/>
              </c:ext>
            </c:extLst>
          </c:dPt>
          <c:dPt>
            <c:idx val="8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A5-70BB-4782-89E2-D1326DFE0DD2}"/>
              </c:ext>
            </c:extLst>
          </c:dPt>
          <c:dPt>
            <c:idx val="9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A7-70BB-4782-89E2-D1326DFE0DD2}"/>
              </c:ext>
            </c:extLst>
          </c:dPt>
          <c:dPt>
            <c:idx val="10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A9-70BB-4782-89E2-D1326DFE0DD2}"/>
              </c:ext>
            </c:extLst>
          </c:dPt>
          <c:dPt>
            <c:idx val="1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AB-70BB-4782-89E2-D1326DFE0DD2}"/>
              </c:ext>
            </c:extLst>
          </c:dPt>
          <c:dPt>
            <c:idx val="1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AD-70BB-4782-89E2-D1326DFE0DD2}"/>
              </c:ext>
            </c:extLst>
          </c:dPt>
          <c:dPt>
            <c:idx val="1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AF-70BB-4782-89E2-D1326DFE0DD2}"/>
              </c:ext>
            </c:extLst>
          </c:dPt>
          <c:dPt>
            <c:idx val="1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B1-70BB-4782-89E2-D1326DFE0DD2}"/>
              </c:ext>
            </c:extLst>
          </c:dPt>
          <c:dPt>
            <c:idx val="15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B3-70BB-4782-89E2-D1326DFE0DD2}"/>
              </c:ext>
            </c:extLst>
          </c:dPt>
          <c:dPt>
            <c:idx val="16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B5-70BB-4782-89E2-D1326DFE0DD2}"/>
              </c:ext>
            </c:extLst>
          </c:dPt>
          <c:dPt>
            <c:idx val="17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B7-70BB-4782-89E2-D1326DFE0DD2}"/>
              </c:ext>
            </c:extLst>
          </c:dPt>
          <c:dPt>
            <c:idx val="18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B9-70BB-4782-89E2-D1326DFE0DD2}"/>
              </c:ext>
            </c:extLst>
          </c:dPt>
          <c:dPt>
            <c:idx val="19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BB-70BB-4782-89E2-D1326DFE0DD2}"/>
              </c:ext>
            </c:extLst>
          </c:dPt>
          <c:dPt>
            <c:idx val="20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BD-70BB-4782-89E2-D1326DFE0DD2}"/>
              </c:ext>
            </c:extLst>
          </c:dPt>
          <c:dPt>
            <c:idx val="2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BF-70BB-4782-89E2-D1326DFE0DD2}"/>
              </c:ext>
            </c:extLst>
          </c:dPt>
          <c:dPt>
            <c:idx val="2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C1-70BB-4782-89E2-D1326DFE0DD2}"/>
              </c:ext>
            </c:extLst>
          </c:dPt>
          <c:dPt>
            <c:idx val="2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C3-70BB-4782-89E2-D1326DFE0DD2}"/>
              </c:ext>
            </c:extLst>
          </c:dPt>
          <c:dPt>
            <c:idx val="2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C5-70BB-4782-89E2-D1326DFE0DD2}"/>
              </c:ext>
            </c:extLst>
          </c:dPt>
          <c:dPt>
            <c:idx val="25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C7-70BB-4782-89E2-D1326DFE0DD2}"/>
              </c:ext>
            </c:extLst>
          </c:dPt>
          <c:dPt>
            <c:idx val="26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C9-70BB-4782-89E2-D1326DFE0DD2}"/>
              </c:ext>
            </c:extLst>
          </c:dPt>
          <c:dPt>
            <c:idx val="27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CB-70BB-4782-89E2-D1326DFE0DD2}"/>
              </c:ext>
            </c:extLst>
          </c:dPt>
          <c:dPt>
            <c:idx val="28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CD-70BB-4782-89E2-D1326DFE0DD2}"/>
              </c:ext>
            </c:extLst>
          </c:dPt>
          <c:dPt>
            <c:idx val="29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CF-70BB-4782-89E2-D1326DFE0DD2}"/>
              </c:ext>
            </c:extLst>
          </c:dPt>
          <c:dPt>
            <c:idx val="30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D1-70BB-4782-89E2-D1326DFE0DD2}"/>
              </c:ext>
            </c:extLst>
          </c:dPt>
          <c:dPt>
            <c:idx val="3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D3-70BB-4782-89E2-D1326DFE0DD2}"/>
              </c:ext>
            </c:extLst>
          </c:dPt>
          <c:dPt>
            <c:idx val="3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D5-70BB-4782-89E2-D1326DFE0DD2}"/>
              </c:ext>
            </c:extLst>
          </c:dPt>
          <c:dPt>
            <c:idx val="3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D7-70BB-4782-89E2-D1326DFE0DD2}"/>
              </c:ext>
            </c:extLst>
          </c:dPt>
          <c:dPt>
            <c:idx val="3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D9-70BB-4782-89E2-D1326DFE0DD2}"/>
              </c:ext>
            </c:extLst>
          </c:dPt>
          <c:dPt>
            <c:idx val="35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DB-70BB-4782-89E2-D1326DFE0DD2}"/>
              </c:ext>
            </c:extLst>
          </c:dPt>
          <c:dPt>
            <c:idx val="36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DD-70BB-4782-89E2-D1326DFE0DD2}"/>
              </c:ext>
            </c:extLst>
          </c:dPt>
          <c:dPt>
            <c:idx val="37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DF-70BB-4782-89E2-D1326DFE0DD2}"/>
              </c:ext>
            </c:extLst>
          </c:dPt>
          <c:dPt>
            <c:idx val="38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E1-70BB-4782-89E2-D1326DFE0DD2}"/>
              </c:ext>
            </c:extLst>
          </c:dPt>
          <c:dPt>
            <c:idx val="39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E3-70BB-4782-89E2-D1326DFE0DD2}"/>
              </c:ext>
            </c:extLst>
          </c:dPt>
          <c:dPt>
            <c:idx val="40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E5-70BB-4782-89E2-D1326DFE0DD2}"/>
              </c:ext>
            </c:extLst>
          </c:dPt>
          <c:dPt>
            <c:idx val="4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E7-70BB-4782-89E2-D1326DFE0DD2}"/>
              </c:ext>
            </c:extLst>
          </c:dPt>
          <c:dPt>
            <c:idx val="4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E9-70BB-4782-89E2-D1326DFE0DD2}"/>
              </c:ext>
            </c:extLst>
          </c:dPt>
          <c:dPt>
            <c:idx val="43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EB-70BB-4782-89E2-D1326DFE0DD2}"/>
              </c:ext>
            </c:extLst>
          </c:dPt>
          <c:dPt>
            <c:idx val="44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ED-70BB-4782-89E2-D1326DFE0DD2}"/>
              </c:ext>
            </c:extLst>
          </c:dPt>
          <c:dPt>
            <c:idx val="45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EF-70BB-4782-89E2-D1326DFE0DD2}"/>
              </c:ext>
            </c:extLst>
          </c:dPt>
          <c:dPt>
            <c:idx val="46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F1-70BB-4782-89E2-D1326DFE0DD2}"/>
              </c:ext>
            </c:extLst>
          </c:dPt>
          <c:dPt>
            <c:idx val="47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F3-70BB-4782-89E2-D1326DFE0DD2}"/>
              </c:ext>
            </c:extLst>
          </c:dPt>
          <c:dPt>
            <c:idx val="48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F5-70BB-4782-89E2-D1326DFE0DD2}"/>
              </c:ext>
            </c:extLst>
          </c:dPt>
          <c:dPt>
            <c:idx val="49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F7-70BB-4782-89E2-D1326DFE0DD2}"/>
              </c:ext>
            </c:extLst>
          </c:dPt>
          <c:dPt>
            <c:idx val="50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F9-70BB-4782-89E2-D1326DFE0DD2}"/>
              </c:ext>
            </c:extLst>
          </c:dPt>
          <c:dPt>
            <c:idx val="51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FB-70BB-4782-89E2-D1326DFE0DD2}"/>
              </c:ext>
            </c:extLst>
          </c:dPt>
          <c:dPt>
            <c:idx val="52"/>
            <c:bubble3D val="0"/>
            <c:spPr>
              <a:ln w="381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FD-70BB-4782-89E2-D1326DFE0DD2}"/>
              </c:ext>
            </c:extLst>
          </c:dPt>
          <c:dPt>
            <c:idx val="53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A1-4214-4F24-A0CD-BACB18C9AB92}"/>
              </c:ext>
            </c:extLst>
          </c:dPt>
          <c:dPt>
            <c:idx val="54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A0-4214-4F24-A0CD-BACB18C9AB92}"/>
              </c:ext>
            </c:extLst>
          </c:dPt>
          <c:dPt>
            <c:idx val="55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F-4214-4F24-A0CD-BACB18C9AB92}"/>
              </c:ext>
            </c:extLst>
          </c:dPt>
          <c:dPt>
            <c:idx val="56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E-4214-4F24-A0CD-BACB18C9AB92}"/>
              </c:ext>
            </c:extLst>
          </c:dPt>
          <c:dPt>
            <c:idx val="57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D-4214-4F24-A0CD-BACB18C9AB92}"/>
              </c:ext>
            </c:extLst>
          </c:dPt>
          <c:dPt>
            <c:idx val="58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C-4214-4F24-A0CD-BACB18C9AB92}"/>
              </c:ext>
            </c:extLst>
          </c:dPt>
          <c:dPt>
            <c:idx val="59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B-4214-4F24-A0CD-BACB18C9AB92}"/>
              </c:ext>
            </c:extLst>
          </c:dPt>
          <c:dPt>
            <c:idx val="60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84-4214-4F24-A0CD-BACB18C9AB92}"/>
              </c:ext>
            </c:extLst>
          </c:dPt>
          <c:dPt>
            <c:idx val="61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9-4214-4F24-A0CD-BACB18C9AB92}"/>
              </c:ext>
            </c:extLst>
          </c:dPt>
          <c:dPt>
            <c:idx val="62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8-4214-4F24-A0CD-BACB18C9AB92}"/>
              </c:ext>
            </c:extLst>
          </c:dPt>
          <c:dPt>
            <c:idx val="63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7-4214-4F24-A0CD-BACB18C9AB92}"/>
              </c:ext>
            </c:extLst>
          </c:dPt>
          <c:dPt>
            <c:idx val="64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6-4214-4F24-A0CD-BACB18C9AB92}"/>
              </c:ext>
            </c:extLst>
          </c:dPt>
          <c:dPt>
            <c:idx val="65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5-4214-4F24-A0CD-BACB18C9AB92}"/>
              </c:ext>
            </c:extLst>
          </c:dPt>
          <c:dPt>
            <c:idx val="66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A-4214-4F24-A0CD-BACB18C9AB92}"/>
              </c:ext>
            </c:extLst>
          </c:dPt>
          <c:dPt>
            <c:idx val="67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4-4214-4F24-A0CD-BACB18C9AB92}"/>
              </c:ext>
            </c:extLst>
          </c:dPt>
          <c:dPt>
            <c:idx val="68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8D-4214-4F24-A0CD-BACB18C9AB92}"/>
              </c:ext>
            </c:extLst>
          </c:dPt>
          <c:dPt>
            <c:idx val="69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3-4214-4F24-A0CD-BACB18C9AB92}"/>
              </c:ext>
            </c:extLst>
          </c:dPt>
          <c:dPt>
            <c:idx val="70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2-4214-4F24-A0CD-BACB18C9AB92}"/>
              </c:ext>
            </c:extLst>
          </c:dPt>
          <c:dPt>
            <c:idx val="71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1-4214-4F24-A0CD-BACB18C9AB92}"/>
              </c:ext>
            </c:extLst>
          </c:dPt>
          <c:dPt>
            <c:idx val="72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90-4214-4F24-A0CD-BACB18C9AB92}"/>
              </c:ext>
            </c:extLst>
          </c:dPt>
          <c:dPt>
            <c:idx val="73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8F-4214-4F24-A0CD-BACB18C9AB92}"/>
              </c:ext>
            </c:extLst>
          </c:dPt>
          <c:dPt>
            <c:idx val="74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8E-4214-4F24-A0CD-BACB18C9AB92}"/>
              </c:ext>
            </c:extLst>
          </c:dPt>
          <c:dPt>
            <c:idx val="75"/>
            <c:bubble3D val="0"/>
            <c:spPr>
              <a:ln w="38100">
                <a:solidFill>
                  <a:srgbClr val="008B6C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1C3-96F2-4635-A5BD-BAA1CEFE5D1E}"/>
              </c:ext>
            </c:extLst>
          </c:dPt>
          <c:cat>
            <c:numRef>
              <c:f>'Data 9'!$A$8:$A$85</c:f>
              <c:numCache>
                <c:formatCode>General</c:formatCode>
                <c:ptCount val="78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</c:numCache>
            </c:numRef>
          </c:cat>
          <c:val>
            <c:numRef>
              <c:f>'Data 9'!$F$8:$F$85</c:f>
              <c:numCache>
                <c:formatCode>#,##0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2787</c:v>
                </c:pt>
                <c:pt idx="53">
                  <c:v>4434</c:v>
                </c:pt>
                <c:pt idx="54">
                  <c:v>5974</c:v>
                </c:pt>
                <c:pt idx="55">
                  <c:v>7641</c:v>
                </c:pt>
                <c:pt idx="56">
                  <c:v>94916</c:v>
                </c:pt>
                <c:pt idx="57">
                  <c:v>96649</c:v>
                </c:pt>
                <c:pt idx="58">
                  <c:v>97242</c:v>
                </c:pt>
                <c:pt idx="59">
                  <c:v>98071</c:v>
                </c:pt>
                <c:pt idx="60">
                  <c:v>99666</c:v>
                </c:pt>
                <c:pt idx="61">
                  <c:v>102676</c:v>
                </c:pt>
                <c:pt idx="62">
                  <c:v>102766</c:v>
                </c:pt>
                <c:pt idx="63">
                  <c:v>81182</c:v>
                </c:pt>
                <c:pt idx="64">
                  <c:v>72894</c:v>
                </c:pt>
                <c:pt idx="65">
                  <c:v>65106</c:v>
                </c:pt>
                <c:pt idx="66">
                  <c:v>57565</c:v>
                </c:pt>
                <c:pt idx="67">
                  <c:v>50717</c:v>
                </c:pt>
                <c:pt idx="68">
                  <c:v>44751</c:v>
                </c:pt>
                <c:pt idx="69">
                  <c:v>39150</c:v>
                </c:pt>
                <c:pt idx="70">
                  <c:v>34217</c:v>
                </c:pt>
                <c:pt idx="71">
                  <c:v>29621</c:v>
                </c:pt>
                <c:pt idx="72">
                  <c:v>25589</c:v>
                </c:pt>
                <c:pt idx="73">
                  <c:v>21810</c:v>
                </c:pt>
                <c:pt idx="74">
                  <c:v>18947</c:v>
                </c:pt>
                <c:pt idx="75">
                  <c:v>16514</c:v>
                </c:pt>
                <c:pt idx="76">
                  <c:v>14243</c:v>
                </c:pt>
                <c:pt idx="77">
                  <c:v>12198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FE-70BB-4782-89E2-D1326DFE0DD2}"/>
            </c:ext>
          </c:extLst>
        </c:ser>
        <c:ser>
          <c:idx val="5"/>
          <c:order val="5"/>
          <c:tx>
            <c:strRef>
              <c:f>'Data 9'!$G$4</c:f>
              <c:strCache>
                <c:ptCount val="1"/>
                <c:pt idx="0">
                  <c:v>Guarantee pension</c:v>
                </c:pt>
              </c:strCache>
            </c:strRef>
          </c:tx>
          <c:spPr>
            <a:ln w="38100">
              <a:solidFill>
                <a:schemeClr val="accent3">
                  <a:lumMod val="75000"/>
                </a:schemeClr>
              </a:solidFill>
            </a:ln>
          </c:spPr>
          <c:marker>
            <c:symbol val="none"/>
          </c:marker>
          <c:dPt>
            <c:idx val="1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00-70BB-4782-89E2-D1326DFE0DD2}"/>
              </c:ext>
            </c:extLst>
          </c:dPt>
          <c:dPt>
            <c:idx val="2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02-70BB-4782-89E2-D1326DFE0DD2}"/>
              </c:ext>
            </c:extLst>
          </c:dPt>
          <c:dPt>
            <c:idx val="3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04-70BB-4782-89E2-D1326DFE0DD2}"/>
              </c:ext>
            </c:extLst>
          </c:dPt>
          <c:dPt>
            <c:idx val="4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06-70BB-4782-89E2-D1326DFE0DD2}"/>
              </c:ext>
            </c:extLst>
          </c:dPt>
          <c:dPt>
            <c:idx val="5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08-70BB-4782-89E2-D1326DFE0DD2}"/>
              </c:ext>
            </c:extLst>
          </c:dPt>
          <c:dPt>
            <c:idx val="6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0A-70BB-4782-89E2-D1326DFE0DD2}"/>
              </c:ext>
            </c:extLst>
          </c:dPt>
          <c:dPt>
            <c:idx val="7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0C-70BB-4782-89E2-D1326DFE0DD2}"/>
              </c:ext>
            </c:extLst>
          </c:dPt>
          <c:dPt>
            <c:idx val="8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0E-70BB-4782-89E2-D1326DFE0DD2}"/>
              </c:ext>
            </c:extLst>
          </c:dPt>
          <c:dPt>
            <c:idx val="9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10-70BB-4782-89E2-D1326DFE0DD2}"/>
              </c:ext>
            </c:extLst>
          </c:dPt>
          <c:dPt>
            <c:idx val="10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12-70BB-4782-89E2-D1326DFE0DD2}"/>
              </c:ext>
            </c:extLst>
          </c:dPt>
          <c:dPt>
            <c:idx val="11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14-70BB-4782-89E2-D1326DFE0DD2}"/>
              </c:ext>
            </c:extLst>
          </c:dPt>
          <c:dPt>
            <c:idx val="12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16-70BB-4782-89E2-D1326DFE0DD2}"/>
              </c:ext>
            </c:extLst>
          </c:dPt>
          <c:dPt>
            <c:idx val="13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18-70BB-4782-89E2-D1326DFE0DD2}"/>
              </c:ext>
            </c:extLst>
          </c:dPt>
          <c:dPt>
            <c:idx val="14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1A-70BB-4782-89E2-D1326DFE0DD2}"/>
              </c:ext>
            </c:extLst>
          </c:dPt>
          <c:dPt>
            <c:idx val="15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1C-70BB-4782-89E2-D1326DFE0DD2}"/>
              </c:ext>
            </c:extLst>
          </c:dPt>
          <c:dPt>
            <c:idx val="16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1E-70BB-4782-89E2-D1326DFE0DD2}"/>
              </c:ext>
            </c:extLst>
          </c:dPt>
          <c:dPt>
            <c:idx val="17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20-70BB-4782-89E2-D1326DFE0DD2}"/>
              </c:ext>
            </c:extLst>
          </c:dPt>
          <c:dPt>
            <c:idx val="18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22-70BB-4782-89E2-D1326DFE0DD2}"/>
              </c:ext>
            </c:extLst>
          </c:dPt>
          <c:dPt>
            <c:idx val="19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24-70BB-4782-89E2-D1326DFE0DD2}"/>
              </c:ext>
            </c:extLst>
          </c:dPt>
          <c:dPt>
            <c:idx val="20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26-70BB-4782-89E2-D1326DFE0DD2}"/>
              </c:ext>
            </c:extLst>
          </c:dPt>
          <c:dPt>
            <c:idx val="21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28-70BB-4782-89E2-D1326DFE0DD2}"/>
              </c:ext>
            </c:extLst>
          </c:dPt>
          <c:dPt>
            <c:idx val="22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2A-70BB-4782-89E2-D1326DFE0DD2}"/>
              </c:ext>
            </c:extLst>
          </c:dPt>
          <c:dPt>
            <c:idx val="23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2C-70BB-4782-89E2-D1326DFE0DD2}"/>
              </c:ext>
            </c:extLst>
          </c:dPt>
          <c:dPt>
            <c:idx val="24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2E-70BB-4782-89E2-D1326DFE0DD2}"/>
              </c:ext>
            </c:extLst>
          </c:dPt>
          <c:dPt>
            <c:idx val="25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30-70BB-4782-89E2-D1326DFE0DD2}"/>
              </c:ext>
            </c:extLst>
          </c:dPt>
          <c:dPt>
            <c:idx val="26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32-70BB-4782-89E2-D1326DFE0DD2}"/>
              </c:ext>
            </c:extLst>
          </c:dPt>
          <c:dPt>
            <c:idx val="27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34-70BB-4782-89E2-D1326DFE0DD2}"/>
              </c:ext>
            </c:extLst>
          </c:dPt>
          <c:dPt>
            <c:idx val="28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36-70BB-4782-89E2-D1326DFE0DD2}"/>
              </c:ext>
            </c:extLst>
          </c:dPt>
          <c:dPt>
            <c:idx val="29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38-70BB-4782-89E2-D1326DFE0DD2}"/>
              </c:ext>
            </c:extLst>
          </c:dPt>
          <c:dPt>
            <c:idx val="30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3A-70BB-4782-89E2-D1326DFE0DD2}"/>
              </c:ext>
            </c:extLst>
          </c:dPt>
          <c:dPt>
            <c:idx val="31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3C-70BB-4782-89E2-D1326DFE0DD2}"/>
              </c:ext>
            </c:extLst>
          </c:dPt>
          <c:dPt>
            <c:idx val="32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3E-70BB-4782-89E2-D1326DFE0DD2}"/>
              </c:ext>
            </c:extLst>
          </c:dPt>
          <c:dPt>
            <c:idx val="33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40-70BB-4782-89E2-D1326DFE0DD2}"/>
              </c:ext>
            </c:extLst>
          </c:dPt>
          <c:dPt>
            <c:idx val="34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42-70BB-4782-89E2-D1326DFE0DD2}"/>
              </c:ext>
            </c:extLst>
          </c:dPt>
          <c:dPt>
            <c:idx val="35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44-70BB-4782-89E2-D1326DFE0DD2}"/>
              </c:ext>
            </c:extLst>
          </c:dPt>
          <c:dPt>
            <c:idx val="36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46-70BB-4782-89E2-D1326DFE0DD2}"/>
              </c:ext>
            </c:extLst>
          </c:dPt>
          <c:dPt>
            <c:idx val="37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48-70BB-4782-89E2-D1326DFE0DD2}"/>
              </c:ext>
            </c:extLst>
          </c:dPt>
          <c:dPt>
            <c:idx val="38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4A-70BB-4782-89E2-D1326DFE0DD2}"/>
              </c:ext>
            </c:extLst>
          </c:dPt>
          <c:dPt>
            <c:idx val="39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4C-70BB-4782-89E2-D1326DFE0DD2}"/>
              </c:ext>
            </c:extLst>
          </c:dPt>
          <c:dPt>
            <c:idx val="40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4E-70BB-4782-89E2-D1326DFE0DD2}"/>
              </c:ext>
            </c:extLst>
          </c:dPt>
          <c:dPt>
            <c:idx val="41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50-70BB-4782-89E2-D1326DFE0DD2}"/>
              </c:ext>
            </c:extLst>
          </c:dPt>
          <c:dPt>
            <c:idx val="42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52-70BB-4782-89E2-D1326DFE0DD2}"/>
              </c:ext>
            </c:extLst>
          </c:dPt>
          <c:dPt>
            <c:idx val="43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54-70BB-4782-89E2-D1326DFE0DD2}"/>
              </c:ext>
            </c:extLst>
          </c:dPt>
          <c:dPt>
            <c:idx val="44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56-70BB-4782-89E2-D1326DFE0DD2}"/>
              </c:ext>
            </c:extLst>
          </c:dPt>
          <c:dPt>
            <c:idx val="45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58-70BB-4782-89E2-D1326DFE0DD2}"/>
              </c:ext>
            </c:extLst>
          </c:dPt>
          <c:dPt>
            <c:idx val="46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5A-70BB-4782-89E2-D1326DFE0DD2}"/>
              </c:ext>
            </c:extLst>
          </c:dPt>
          <c:dPt>
            <c:idx val="47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5C-70BB-4782-89E2-D1326DFE0DD2}"/>
              </c:ext>
            </c:extLst>
          </c:dPt>
          <c:dPt>
            <c:idx val="48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5E-70BB-4782-89E2-D1326DFE0DD2}"/>
              </c:ext>
            </c:extLst>
          </c:dPt>
          <c:dPt>
            <c:idx val="49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60-70BB-4782-89E2-D1326DFE0DD2}"/>
              </c:ext>
            </c:extLst>
          </c:dPt>
          <c:dPt>
            <c:idx val="50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62-70BB-4782-89E2-D1326DFE0DD2}"/>
              </c:ext>
            </c:extLst>
          </c:dPt>
          <c:dPt>
            <c:idx val="51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64-70BB-4782-89E2-D1326DFE0DD2}"/>
              </c:ext>
            </c:extLst>
          </c:dPt>
          <c:dPt>
            <c:idx val="52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66-70BB-4782-89E2-D1326DFE0DD2}"/>
              </c:ext>
            </c:extLst>
          </c:dPt>
          <c:dPt>
            <c:idx val="53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68-70BB-4782-89E2-D1326DFE0DD2}"/>
              </c:ext>
            </c:extLst>
          </c:dPt>
          <c:dPt>
            <c:idx val="54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6A-70BB-4782-89E2-D1326DFE0DD2}"/>
              </c:ext>
            </c:extLst>
          </c:dPt>
          <c:dPt>
            <c:idx val="55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6C-70BB-4782-89E2-D1326DFE0DD2}"/>
              </c:ext>
            </c:extLst>
          </c:dPt>
          <c:dPt>
            <c:idx val="56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6E-70BB-4782-89E2-D1326DFE0DD2}"/>
              </c:ext>
            </c:extLst>
          </c:dPt>
          <c:dPt>
            <c:idx val="57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70-70BB-4782-89E2-D1326DFE0DD2}"/>
              </c:ext>
            </c:extLst>
          </c:dPt>
          <c:dPt>
            <c:idx val="58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72-70BB-4782-89E2-D1326DFE0DD2}"/>
              </c:ext>
            </c:extLst>
          </c:dPt>
          <c:dPt>
            <c:idx val="59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74-70BB-4782-89E2-D1326DFE0DD2}"/>
              </c:ext>
            </c:extLst>
          </c:dPt>
          <c:dPt>
            <c:idx val="60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76-70BB-4782-89E2-D1326DFE0DD2}"/>
              </c:ext>
            </c:extLst>
          </c:dPt>
          <c:dPt>
            <c:idx val="61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78-70BB-4782-89E2-D1326DFE0DD2}"/>
              </c:ext>
            </c:extLst>
          </c:dPt>
          <c:dPt>
            <c:idx val="62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7A-70BB-4782-89E2-D1326DFE0DD2}"/>
              </c:ext>
            </c:extLst>
          </c:dPt>
          <c:dPt>
            <c:idx val="63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7C-70BB-4782-89E2-D1326DFE0DD2}"/>
              </c:ext>
            </c:extLst>
          </c:dPt>
          <c:dPt>
            <c:idx val="64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7E-70BB-4782-89E2-D1326DFE0DD2}"/>
              </c:ext>
            </c:extLst>
          </c:dPt>
          <c:dPt>
            <c:idx val="65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80-70BB-4782-89E2-D1326DFE0DD2}"/>
              </c:ext>
            </c:extLst>
          </c:dPt>
          <c:dPt>
            <c:idx val="66"/>
            <c:bubble3D val="0"/>
            <c:spPr>
              <a:ln w="38100">
                <a:noFill/>
              </a:ln>
            </c:spPr>
            <c:extLst>
              <c:ext xmlns:c16="http://schemas.microsoft.com/office/drawing/2014/chart" uri="{C3380CC4-5D6E-409C-BE32-E72D297353CC}">
                <c16:uniqueId val="{00000182-70BB-4782-89E2-D1326DFE0DD2}"/>
              </c:ext>
            </c:extLst>
          </c:dPt>
          <c:dPt>
            <c:idx val="67"/>
            <c:bubble3D val="0"/>
            <c:spPr>
              <a:ln w="38100">
                <a:solidFill>
                  <a:srgbClr val="A6A6A6"/>
                </a:solidFill>
              </a:ln>
            </c:spPr>
            <c:extLst>
              <c:ext xmlns:c16="http://schemas.microsoft.com/office/drawing/2014/chart" uri="{C3380CC4-5D6E-409C-BE32-E72D297353CC}">
                <c16:uniqueId val="{00000185-4214-4F24-A0CD-BACB18C9AB92}"/>
              </c:ext>
            </c:extLst>
          </c:dPt>
          <c:dPt>
            <c:idx val="68"/>
            <c:bubble3D val="0"/>
            <c:spPr>
              <a:ln w="38100">
                <a:solidFill>
                  <a:srgbClr val="A6A6A6"/>
                </a:solidFill>
              </a:ln>
            </c:spPr>
            <c:extLst>
              <c:ext xmlns:c16="http://schemas.microsoft.com/office/drawing/2014/chart" uri="{C3380CC4-5D6E-409C-BE32-E72D297353CC}">
                <c16:uniqueId val="{00000186-4214-4F24-A0CD-BACB18C9AB92}"/>
              </c:ext>
            </c:extLst>
          </c:dPt>
          <c:dPt>
            <c:idx val="69"/>
            <c:bubble3D val="0"/>
            <c:spPr>
              <a:ln w="38100">
                <a:solidFill>
                  <a:srgbClr val="A6A6A6"/>
                </a:solidFill>
              </a:ln>
            </c:spPr>
            <c:extLst>
              <c:ext xmlns:c16="http://schemas.microsoft.com/office/drawing/2014/chart" uri="{C3380CC4-5D6E-409C-BE32-E72D297353CC}">
                <c16:uniqueId val="{00000187-4214-4F24-A0CD-BACB18C9AB92}"/>
              </c:ext>
            </c:extLst>
          </c:dPt>
          <c:dPt>
            <c:idx val="70"/>
            <c:bubble3D val="0"/>
            <c:spPr>
              <a:ln w="38100">
                <a:solidFill>
                  <a:srgbClr val="A6A6A6"/>
                </a:solidFill>
              </a:ln>
            </c:spPr>
            <c:extLst>
              <c:ext xmlns:c16="http://schemas.microsoft.com/office/drawing/2014/chart" uri="{C3380CC4-5D6E-409C-BE32-E72D297353CC}">
                <c16:uniqueId val="{00000188-4214-4F24-A0CD-BACB18C9AB92}"/>
              </c:ext>
            </c:extLst>
          </c:dPt>
          <c:dPt>
            <c:idx val="71"/>
            <c:bubble3D val="0"/>
            <c:spPr>
              <a:ln w="38100">
                <a:solidFill>
                  <a:srgbClr val="A6A6A6"/>
                </a:solidFill>
              </a:ln>
            </c:spPr>
            <c:extLst>
              <c:ext xmlns:c16="http://schemas.microsoft.com/office/drawing/2014/chart" uri="{C3380CC4-5D6E-409C-BE32-E72D297353CC}">
                <c16:uniqueId val="{00000189-4214-4F24-A0CD-BACB18C9AB92}"/>
              </c:ext>
            </c:extLst>
          </c:dPt>
          <c:dPt>
            <c:idx val="72"/>
            <c:bubble3D val="0"/>
            <c:spPr>
              <a:ln w="38100">
                <a:solidFill>
                  <a:srgbClr val="A6A6A6"/>
                </a:solidFill>
              </a:ln>
            </c:spPr>
            <c:extLst>
              <c:ext xmlns:c16="http://schemas.microsoft.com/office/drawing/2014/chart" uri="{C3380CC4-5D6E-409C-BE32-E72D297353CC}">
                <c16:uniqueId val="{0000018A-4214-4F24-A0CD-BACB18C9AB92}"/>
              </c:ext>
            </c:extLst>
          </c:dPt>
          <c:dPt>
            <c:idx val="73"/>
            <c:bubble3D val="0"/>
            <c:spPr>
              <a:ln w="38100">
                <a:solidFill>
                  <a:srgbClr val="A6A6A6"/>
                </a:solidFill>
              </a:ln>
            </c:spPr>
            <c:extLst>
              <c:ext xmlns:c16="http://schemas.microsoft.com/office/drawing/2014/chart" uri="{C3380CC4-5D6E-409C-BE32-E72D297353CC}">
                <c16:uniqueId val="{0000018B-4214-4F24-A0CD-BACB18C9AB92}"/>
              </c:ext>
            </c:extLst>
          </c:dPt>
          <c:dPt>
            <c:idx val="74"/>
            <c:bubble3D val="0"/>
            <c:spPr>
              <a:ln w="38100">
                <a:solidFill>
                  <a:srgbClr val="A6A6A6"/>
                </a:solidFill>
              </a:ln>
            </c:spPr>
            <c:extLst>
              <c:ext xmlns:c16="http://schemas.microsoft.com/office/drawing/2014/chart" uri="{C3380CC4-5D6E-409C-BE32-E72D297353CC}">
                <c16:uniqueId val="{0000018C-4214-4F24-A0CD-BACB18C9AB92}"/>
              </c:ext>
            </c:extLst>
          </c:dPt>
          <c:dPt>
            <c:idx val="75"/>
            <c:bubble3D val="0"/>
            <c:spPr>
              <a:ln w="38100">
                <a:solidFill>
                  <a:srgbClr val="A6A6A6"/>
                </a:solidFill>
              </a:ln>
            </c:spPr>
            <c:extLst>
              <c:ext xmlns:c16="http://schemas.microsoft.com/office/drawing/2014/chart" uri="{C3380CC4-5D6E-409C-BE32-E72D297353CC}">
                <c16:uniqueId val="{000001C2-96F2-4635-A5BD-BAA1CEFE5D1E}"/>
              </c:ext>
            </c:extLst>
          </c:dPt>
          <c:cat>
            <c:numRef>
              <c:f>'Data 9'!$A$8:$A$85</c:f>
              <c:numCache>
                <c:formatCode>General</c:formatCode>
                <c:ptCount val="78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</c:numCache>
            </c:numRef>
          </c:cat>
          <c:val>
            <c:numRef>
              <c:f>'Data 9'!$G$8:$G$85</c:f>
              <c:numCache>
                <c:formatCode>#,##0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104649</c:v>
                </c:pt>
                <c:pt idx="67">
                  <c:v>103840</c:v>
                </c:pt>
                <c:pt idx="68">
                  <c:v>102864</c:v>
                </c:pt>
                <c:pt idx="69">
                  <c:v>101521</c:v>
                </c:pt>
                <c:pt idx="70">
                  <c:v>100947</c:v>
                </c:pt>
                <c:pt idx="71">
                  <c:v>101647</c:v>
                </c:pt>
                <c:pt idx="72">
                  <c:v>101669</c:v>
                </c:pt>
                <c:pt idx="73">
                  <c:v>103122</c:v>
                </c:pt>
                <c:pt idx="74">
                  <c:v>109476</c:v>
                </c:pt>
                <c:pt idx="75">
                  <c:v>113967</c:v>
                </c:pt>
                <c:pt idx="76">
                  <c:v>116701</c:v>
                </c:pt>
                <c:pt idx="77">
                  <c:v>115553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183-70BB-4782-89E2-D1326DFE0D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4207104"/>
        <c:axId val="254208640"/>
      </c:lineChart>
      <c:catAx>
        <c:axId val="254207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54208640"/>
        <c:crosses val="autoZero"/>
        <c:auto val="1"/>
        <c:lblAlgn val="ctr"/>
        <c:lblOffset val="100"/>
        <c:tickLblSkip val="10"/>
        <c:noMultiLvlLbl val="0"/>
      </c:catAx>
      <c:valAx>
        <c:axId val="254208640"/>
        <c:scaling>
          <c:orientation val="minMax"/>
          <c:max val="800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/>
        <c:title>
          <c:tx>
            <c:strRef>
              <c:f>'Data 9'!$B$3</c:f>
              <c:strCache>
                <c:ptCount val="1"/>
                <c:pt idx="0">
                  <c:v>Recipients</c:v>
                </c:pt>
              </c:strCache>
            </c:strRef>
          </c:tx>
          <c:layout>
            <c:manualLayout>
              <c:xMode val="edge"/>
              <c:yMode val="edge"/>
              <c:x val="5.2403262348180109E-2"/>
              <c:y val="0.15860007631259221"/>
            </c:manualLayout>
          </c:layout>
          <c:overlay val="0"/>
          <c:spPr>
            <a:noFill/>
            <a:ln w="25400">
              <a:noFill/>
            </a:ln>
          </c:spPr>
          <c:txPr>
            <a:bodyPr rot="0" vert="horz"/>
            <a:lstStyle/>
            <a:p>
              <a:pPr algn="ctr">
                <a:defRPr sz="1400" b="0" i="0" u="none" strike="noStrike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fi-FI"/>
            </a:p>
          </c:txPr>
        </c:title>
        <c:numFmt formatCode="#,##0" sourceLinked="0"/>
        <c:majorTickMark val="out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54207104"/>
        <c:crosses val="autoZero"/>
        <c:crossBetween val="midCat"/>
        <c:majorUnit val="100000"/>
        <c:minorUnit val="100000"/>
        <c:dispUnits>
          <c:builtInUnit val="thousands"/>
        </c:dispUnits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49034749034749E-2"/>
          <c:y val="0.19732161847324153"/>
          <c:w val="0.82528957528957525"/>
          <c:h val="0.64828751895151226"/>
        </c:manualLayout>
      </c:layout>
      <c:scatterChart>
        <c:scatterStyle val="lineMarker"/>
        <c:varyColors val="0"/>
        <c:ser>
          <c:idx val="1"/>
          <c:order val="0"/>
          <c:tx>
            <c:strRef>
              <c:f>'Data 10'!$B$4</c:f>
              <c:strCache>
                <c:ptCount val="1"/>
                <c:pt idx="0">
                  <c:v>Recipient lives alone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xVal>
            <c:numRef>
              <c:f>'Data 10'!$A$5:$A$13</c:f>
              <c:numCache>
                <c:formatCode>#,##0.00</c:formatCode>
                <c:ptCount val="9"/>
                <c:pt idx="0">
                  <c:v>0</c:v>
                </c:pt>
                <c:pt idx="1">
                  <c:v>56.29</c:v>
                </c:pt>
                <c:pt idx="2">
                  <c:v>1373.29</c:v>
                </c:pt>
                <c:pt idx="3">
                  <c:v>1373.3</c:v>
                </c:pt>
                <c:pt idx="5">
                  <c:v>0</c:v>
                </c:pt>
                <c:pt idx="6">
                  <c:v>56.29</c:v>
                </c:pt>
                <c:pt idx="7">
                  <c:v>1230.6199999999999</c:v>
                </c:pt>
                <c:pt idx="8">
                  <c:v>1230.6300000000001</c:v>
                </c:pt>
              </c:numCache>
            </c:numRef>
          </c:xVal>
          <c:yVal>
            <c:numRef>
              <c:f>'Data 10'!$B$5:$B$13</c:f>
              <c:numCache>
                <c:formatCode>#,##0.00</c:formatCode>
                <c:ptCount val="9"/>
                <c:pt idx="0">
                  <c:v>679.5</c:v>
                </c:pt>
                <c:pt idx="1">
                  <c:v>679.5</c:v>
                </c:pt>
                <c:pt idx="2">
                  <c:v>6.92</c:v>
                </c:pt>
                <c:pt idx="3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43B-45D2-8484-7F80013F1BE5}"/>
            </c:ext>
          </c:extLst>
        </c:ser>
        <c:ser>
          <c:idx val="3"/>
          <c:order val="1"/>
          <c:tx>
            <c:strRef>
              <c:f>'Data 10'!$C$4</c:f>
              <c:strCache>
                <c:ptCount val="1"/>
                <c:pt idx="0">
                  <c:v>Married/ cohabiting recipient</c:v>
                </c:pt>
              </c:strCache>
            </c:strRef>
          </c:tx>
          <c:spPr>
            <a:ln w="38100">
              <a:solidFill>
                <a:srgbClr val="B084AC"/>
              </a:solidFill>
              <a:prstDash val="solid"/>
            </a:ln>
          </c:spPr>
          <c:marker>
            <c:symbol val="none"/>
          </c:marker>
          <c:xVal>
            <c:numRef>
              <c:f>'Data 10'!$A$5:$A$13</c:f>
              <c:numCache>
                <c:formatCode>#,##0.00</c:formatCode>
                <c:ptCount val="9"/>
                <c:pt idx="0">
                  <c:v>0</c:v>
                </c:pt>
                <c:pt idx="1">
                  <c:v>56.29</c:v>
                </c:pt>
                <c:pt idx="2">
                  <c:v>1373.29</c:v>
                </c:pt>
                <c:pt idx="3">
                  <c:v>1373.3</c:v>
                </c:pt>
                <c:pt idx="5">
                  <c:v>0</c:v>
                </c:pt>
                <c:pt idx="6">
                  <c:v>56.29</c:v>
                </c:pt>
                <c:pt idx="7">
                  <c:v>1230.6199999999999</c:v>
                </c:pt>
                <c:pt idx="8">
                  <c:v>1230.6300000000001</c:v>
                </c:pt>
              </c:numCache>
            </c:numRef>
          </c:xVal>
          <c:yVal>
            <c:numRef>
              <c:f>'Data 10'!$C$5:$C$13</c:f>
              <c:numCache>
                <c:formatCode>#,##0.00</c:formatCode>
                <c:ptCount val="9"/>
                <c:pt idx="5">
                  <c:v>606.54999999999995</c:v>
                </c:pt>
                <c:pt idx="6">
                  <c:v>606.54999999999995</c:v>
                </c:pt>
                <c:pt idx="7">
                  <c:v>6.94</c:v>
                </c:pt>
                <c:pt idx="8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43B-45D2-8484-7F80013F1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54399616"/>
        <c:axId val="254401536"/>
      </c:scatterChart>
      <c:valAx>
        <c:axId val="254399616"/>
        <c:scaling>
          <c:orientation val="minMax"/>
          <c:max val="1500"/>
          <c:min val="0"/>
        </c:scaling>
        <c:delete val="0"/>
        <c:axPos val="b"/>
        <c:title>
          <c:tx>
            <c:strRef>
              <c:f>'Data 10'!$A$3</c:f>
              <c:strCache>
                <c:ptCount val="1"/>
                <c:pt idx="0">
                  <c:v>Statutory earnings-related pension, euros per month</c:v>
                </c:pt>
              </c:strCache>
            </c:strRef>
          </c:tx>
          <c:layout>
            <c:manualLayout>
              <c:xMode val="edge"/>
              <c:yMode val="edge"/>
              <c:x val="0.25959771953070665"/>
              <c:y val="0.91642791459578188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 sz="1400" b="0" i="0" u="none" strike="noStrike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fi-FI"/>
            </a:p>
          </c:txPr>
        </c:title>
        <c:numFmt formatCode="#,##0" sourceLinked="0"/>
        <c:majorTickMark val="out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54401536"/>
        <c:crosses val="autoZero"/>
        <c:crossBetween val="midCat"/>
        <c:majorUnit val="250"/>
        <c:minorUnit val="50"/>
      </c:valAx>
      <c:valAx>
        <c:axId val="254401536"/>
        <c:scaling>
          <c:orientation val="minMax"/>
          <c:max val="7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strRef>
              <c:f>'Data 10'!$B$3:$C$3</c:f>
              <c:strCache>
                <c:ptCount val="2"/>
                <c:pt idx="0">
                  <c:v>National pension, euros/month</c:v>
                </c:pt>
              </c:strCache>
            </c:strRef>
          </c:tx>
          <c:layout>
            <c:manualLayout>
              <c:xMode val="edge"/>
              <c:yMode val="edge"/>
              <c:x val="3.5278043916871581E-2"/>
              <c:y val="0.10617993576583094"/>
            </c:manualLayout>
          </c:layout>
          <c:overlay val="0"/>
          <c:spPr>
            <a:noFill/>
            <a:ln w="25400">
              <a:noFill/>
            </a:ln>
          </c:spPr>
          <c:txPr>
            <a:bodyPr rot="0" vert="horz"/>
            <a:lstStyle/>
            <a:p>
              <a:pPr algn="l">
                <a:defRPr sz="1400" b="0" i="0" u="none" strike="noStrike" baseline="0">
                  <a:solidFill>
                    <a:srgbClr val="000000"/>
                  </a:solidFill>
                  <a:latin typeface="Arial"/>
                  <a:ea typeface="Arial"/>
                  <a:cs typeface="Arial"/>
                </a:defRPr>
              </a:pPr>
              <a:endParaRPr lang="fi-FI"/>
            </a:p>
          </c:txPr>
        </c:title>
        <c:numFmt formatCode="#,##0" sourceLinked="0"/>
        <c:majorTickMark val="out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i-FI"/>
          </a:p>
        </c:txPr>
        <c:crossAx val="254399616"/>
        <c:crosses val="autoZero"/>
        <c:crossBetween val="midCat"/>
        <c:majorUnit val="100"/>
        <c:minorUnit val="5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i-FI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chart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chart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9.bin"/></Relationships>
</file>

<file path=xl/chart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1.bin"/></Relationships>
</file>

<file path=xl/chart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3.bin"/></Relationships>
</file>

<file path=xl/chart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Kaavio4"/>
  <sheetViews>
    <sheetView workbookViewId="0"/>
  </sheetViews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Kaavio6"/>
  <sheetViews>
    <sheetView workbookViewId="0"/>
  </sheetViews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 codeName="Kaavio1"/>
  <sheetViews>
    <sheetView workbookViewId="0"/>
  </sheetViews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 codeName="Kaavio3"/>
  <sheetViews>
    <sheetView workbookViewId="0"/>
  </sheetViews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A00-000000000000}">
  <sheetPr codeName="Kaavio5"/>
  <sheetViews>
    <sheetView workbookViewId="0"/>
  </sheetViews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C00-000000000000}">
  <sheetPr codeName="Kaavio7"/>
  <sheetViews>
    <sheetView workbookViewId="0"/>
  </sheetViews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E00-000000000000}">
  <sheetPr codeName="Kaavio9"/>
  <sheetViews>
    <sheetView workbookViewId="0"/>
  </sheetViews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  <drawing r:id="rId2"/>
</chartsheet>
</file>

<file path=xl/chartsheets/sheet8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000-000000000000}">
  <sheetPr codeName="Kaavio11"/>
  <sheetViews>
    <sheetView workbookViewId="0"/>
  </sheetViews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  <drawing r:id="rId2"/>
</chartsheet>
</file>

<file path=xl/chartsheets/sheet9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200-000000000000}">
  <sheetPr codeName="Kaavio13"/>
  <sheetViews>
    <sheetView workbookViewId="0"/>
  </sheetViews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  <drawing r:id="rId2"/>
</chartsheet>
</file>

<file path=xl/chartsheets/sheet10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400-000000000000}">
  <sheetPr codeName="Kaavio8"/>
  <sheetViews>
    <sheetView workbookViewId="0"/>
  </sheetViews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  <drawing r:id="rId2"/>
</chartsheet>
</file>

<file path=xl/chartsheets/sheet1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600-000000000000}">
  <sheetPr codeName="Kaavio19"/>
  <sheetViews>
    <sheetView workbookViewId="0"/>
  </sheetViews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  <drawing r:id="rId2"/>
</chartsheet>
</file>

<file path=xl/chartsheets/sheet1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800-000000000000}">
  <sheetPr codeName="Kaavio10"/>
  <sheetViews>
    <sheetView workbookViewId="0"/>
  </sheetViews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8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858375" cy="6734175"/>
    <xdr:graphicFrame macro="">
      <xdr:nvGraphicFramePr>
        <xdr:cNvPr id="2" name="Kaavio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0.83674</cdr:x>
      <cdr:y>0.19073</cdr:y>
    </cdr:from>
    <cdr:to>
      <cdr:x>0.91149</cdr:x>
      <cdr:y>0.23147</cdr:y>
    </cdr:to>
    <cdr:sp macro="" textlink="'Data 1 old'!$G$4">
      <cdr:nvSpPr>
        <cdr:cNvPr id="1025" name="Text Box 1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 flipV="1">
          <a:off x="8240953" y="1280799"/>
          <a:ext cx="736202" cy="27357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77278335-00CB-4294-9B2A-34346D3392DA}" type="TxLink"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Others</a:t>
          </a:fld>
          <a:endParaRPr lang="fi-FI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0.83674</cdr:x>
      <cdr:y>0.23073</cdr:y>
    </cdr:from>
    <cdr:to>
      <cdr:x>0.94899</cdr:x>
      <cdr:y>0.27129</cdr:y>
    </cdr:to>
    <cdr:sp macro="" textlink="'Data 1 old'!$F$4">
      <cdr:nvSpPr>
        <cdr:cNvPr id="1026" name="Text Box 2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240953" y="1549404"/>
          <a:ext cx="1105533" cy="27231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4A105739-4C26-4B17-B912-981F0EB8E336}" type="TxLink"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Solita</a:t>
          </a:fld>
          <a:endParaRPr lang="fi-FI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0.83674</cdr:x>
      <cdr:y>0.3951</cdr:y>
    </cdr:from>
    <cdr:to>
      <cdr:x>0.91349</cdr:x>
      <cdr:y>0.43565</cdr:y>
    </cdr:to>
    <cdr:sp macro="" textlink="'Data 1 old'!$D$4:$D$4">
      <cdr:nvSpPr>
        <cdr:cNvPr id="1027" name="Text Box 3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 flipV="1">
          <a:off x="8240953" y="2653163"/>
          <a:ext cx="755900" cy="27231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A1F5C820-0F12-44A6-8995-FE248FA93E85}" type="TxLink"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State</a:t>
          </a:fld>
          <a:endParaRPr lang="fi-FI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0.83674</cdr:x>
      <cdr:y>0.58141</cdr:y>
    </cdr:from>
    <cdr:to>
      <cdr:x>0.96149</cdr:x>
      <cdr:y>0.72738</cdr:y>
    </cdr:to>
    <cdr:sp macro="" textlink="'Data 1 old'!$C$4">
      <cdr:nvSpPr>
        <cdr:cNvPr id="1028" name="Text Box 4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240953" y="3904241"/>
          <a:ext cx="1228644" cy="9802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24609763-72DB-4CED-92B0-B4EE7D455333}" type="TxLink"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Private sector employment pensions </a:t>
          </a:fld>
          <a:endParaRPr lang="fi-FI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0.83674</cdr:x>
      <cdr:y>0.83688</cdr:y>
    </cdr:from>
    <cdr:to>
      <cdr:x>0.90426</cdr:x>
      <cdr:y>0.87743</cdr:y>
    </cdr:to>
    <cdr:sp macro="" textlink="'Data 1 old'!$B$4">
      <cdr:nvSpPr>
        <cdr:cNvPr id="1029" name="Text Box 5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240953" y="5619754"/>
          <a:ext cx="664922" cy="27231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80C01CA7-91AB-424D-B783-5B84BC87E2D7}" type="TxLink"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Kela</a:t>
          </a:fld>
          <a:endParaRPr lang="fi-FI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0.83674</cdr:x>
      <cdr:y>0.27989</cdr:y>
    </cdr:from>
    <cdr:to>
      <cdr:x>0.97124</cdr:x>
      <cdr:y>0.32045</cdr:y>
    </cdr:to>
    <cdr:sp macro="" textlink="'Data 1 old'!$E$4">
      <cdr:nvSpPr>
        <cdr:cNvPr id="1030" name="Text Box 6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240953" y="1879519"/>
          <a:ext cx="1324671" cy="27231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3045CA94-1F7F-44F4-A608-980B962D4E2C}" type="TxLink"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Municipalities</a:t>
          </a:fld>
          <a:endParaRPr lang="fi-FI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0.78841</cdr:x>
      <cdr:y>0.96742</cdr:y>
    </cdr:from>
    <cdr:to>
      <cdr:x>1</cdr:x>
      <cdr:y>1</cdr:y>
    </cdr:to>
    <cdr:sp macro="" textlink="'Data 1 old'!#REF!">
      <cdr:nvSpPr>
        <cdr:cNvPr id="1032" name="Text Box 8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7772400" y="6505575"/>
          <a:ext cx="2085975" cy="21907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063CB4A8-EF51-48A6-9159-AC819C65EA5A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0.7761</cdr:x>
      <cdr:y>0.9575</cdr:y>
    </cdr:from>
    <cdr:to>
      <cdr:x>1</cdr:x>
      <cdr:y>0.99725</cdr:y>
    </cdr:to>
    <cdr:sp macro="" textlink="'Data 1 old'!#REF!">
      <cdr:nvSpPr>
        <cdr:cNvPr id="1033" name="Text Box 9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7648575" y="6438852"/>
          <a:ext cx="2219325" cy="2673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04EF5295-F1BA-4150-8A2A-38578DA820C5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0.01675</cdr:x>
      <cdr:y>0.81525</cdr:y>
    </cdr:from>
    <cdr:to>
      <cdr:x>0.0765</cdr:x>
      <cdr:y>0.8945</cdr:y>
    </cdr:to>
    <cdr:sp macro="" textlink="">
      <cdr:nvSpPr>
        <cdr:cNvPr id="1042" name="Text Box 1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65287" y="5482271"/>
          <a:ext cx="589607" cy="53292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fi-FI"/>
        </a:p>
      </cdr:txBody>
    </cdr:sp>
  </cdr:relSizeAnchor>
  <cdr:relSizeAnchor xmlns:cdr="http://schemas.openxmlformats.org/drawingml/2006/chartDrawing">
    <cdr:from>
      <cdr:x>0.12476</cdr:x>
      <cdr:y>0.09585</cdr:y>
    </cdr:from>
    <cdr:to>
      <cdr:x>0.88201</cdr:x>
      <cdr:y>0.14088</cdr:y>
    </cdr:to>
    <cdr:sp macro="" textlink="'Data 1 old'!$C$3">
      <cdr:nvSpPr>
        <cdr:cNvPr id="1046" name="Text Box 22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1228724" y="643629"/>
          <a:ext cx="7458075" cy="30239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36576" rIns="0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fld id="{B5DA774E-D4EF-497E-A95A-7C57DC16C508}" type="TxLink">
            <a:rPr lang="fi-FI" sz="18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ctr" rtl="0">
              <a:defRPr sz="1000"/>
            </a:pPr>
            <a:t>(at 2014 prices)</a:t>
          </a:fld>
          <a:endParaRPr lang="fi-FI" sz="18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0.005</cdr:x>
      <cdr:y>0.0075</cdr:y>
    </cdr:from>
    <cdr:to>
      <cdr:x>0.0325</cdr:x>
      <cdr:y>0.1255</cdr:y>
    </cdr:to>
    <cdr:pic>
      <cdr:nvPicPr>
        <cdr:cNvPr id="629809" name="Kuva 15">
          <a:extLst xmlns:a="http://schemas.openxmlformats.org/drawingml/2006/main">
            <a:ext uri="{FF2B5EF4-FFF2-40B4-BE49-F238E27FC236}">
              <a16:creationId xmlns:a16="http://schemas.microsoft.com/office/drawing/2014/main" id="{7789D444-1B4F-4C4B-8034-E145799648B0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49292" y="50435"/>
          <a:ext cx="271105" cy="79350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cdr:spPr>
    </cdr:pic>
  </cdr:relSizeAnchor>
  <cdr:relSizeAnchor xmlns:cdr="http://schemas.openxmlformats.org/drawingml/2006/chartDrawing">
    <cdr:from>
      <cdr:x>0.79726</cdr:x>
      <cdr:y>0.89384</cdr:y>
    </cdr:from>
    <cdr:to>
      <cdr:x>0.86206</cdr:x>
      <cdr:y>0.94374</cdr:y>
    </cdr:to>
    <cdr:sp macro="" textlink="">
      <cdr:nvSpPr>
        <cdr:cNvPr id="16" name="Tekstiruutu 1"/>
        <cdr:cNvSpPr txBox="1"/>
      </cdr:nvSpPr>
      <cdr:spPr>
        <a:xfrm xmlns:a="http://schemas.openxmlformats.org/drawingml/2006/main">
          <a:off x="7842250" y="6003925"/>
          <a:ext cx="638205" cy="3334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i-FI" sz="1600">
              <a:latin typeface="Arial" panose="020B0604020202020204" pitchFamily="34" charset="0"/>
              <a:cs typeface="Arial" panose="020B0604020202020204" pitchFamily="34" charset="0"/>
            </a:rPr>
            <a:t>2014</a:t>
          </a:r>
        </a:p>
      </cdr:txBody>
    </cdr:sp>
  </cdr:relSizeAnchor>
  <cdr:relSizeAnchor xmlns:cdr="http://schemas.openxmlformats.org/drawingml/2006/chartDrawing">
    <cdr:from>
      <cdr:x>0.06034</cdr:x>
      <cdr:y>0.02746</cdr:y>
    </cdr:from>
    <cdr:to>
      <cdr:x>1</cdr:x>
      <cdr:y>1</cdr:y>
    </cdr:to>
    <cdr:grpSp>
      <cdr:nvGrpSpPr>
        <cdr:cNvPr id="17" name="Ryhmä 16">
          <a:extLst xmlns:a="http://schemas.openxmlformats.org/drawingml/2006/main">
            <a:ext uri="{FF2B5EF4-FFF2-40B4-BE49-F238E27FC236}">
              <a16:creationId xmlns:a16="http://schemas.microsoft.com/office/drawing/2014/main" id="{52A54DFF-3649-4792-94A9-E5E90957F12E}"/>
            </a:ext>
          </a:extLst>
        </cdr:cNvPr>
        <cdr:cNvGrpSpPr/>
      </cdr:nvGrpSpPr>
      <cdr:grpSpPr>
        <a:xfrm xmlns:a="http://schemas.openxmlformats.org/drawingml/2006/main">
          <a:off x="594854" y="184920"/>
          <a:ext cx="9263521" cy="6549255"/>
          <a:chOff x="0" y="0"/>
          <a:chExt cx="9272556" cy="6549349"/>
        </a:xfrm>
      </cdr:grpSpPr>
      <cdr:sp macro="" textlink="'Data 1 old'!$A$1">
        <cdr:nvSpPr>
          <cdr:cNvPr id="18" name="Text Box 2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0" y="0"/>
            <a:ext cx="656547" cy="431777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54864" tIns="50292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fld id="{C4232C8E-423F-4E74-A68F-33385C8E0E57}" type="TxLink">
              <a:rPr lang="en-US" sz="26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pPr algn="l" rtl="0">
                <a:defRPr sz="1000"/>
              </a:pPr>
              <a:t>2.1</a:t>
            </a:fld>
            <a:endParaRPr lang="fi-FI" sz="2600" b="1" i="0" u="none" strike="noStrike" baseline="0">
              <a:solidFill>
                <a:sysClr val="windowText" lastClr="000000"/>
              </a:solidFill>
              <a:latin typeface="Arial"/>
              <a:cs typeface="Arial"/>
            </a:endParaRPr>
          </a:p>
        </cdr:txBody>
      </cdr:sp>
      <cdr:sp macro="" textlink="'Data 1 old'!$B$1">
        <cdr:nvSpPr>
          <cdr:cNvPr id="19" name="Text Box 2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573983" y="1"/>
            <a:ext cx="8479072" cy="455978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54864" tIns="50292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fld id="{5F952C2E-E09F-4FF9-BBFB-D8550377E3A4}" type="TxLink">
              <a:rPr lang="en-US" sz="26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pPr algn="l" rtl="0">
                <a:defRPr sz="1000"/>
              </a:pPr>
              <a:t>Total pension expenditure in Finland 1975–2014</a:t>
            </a:fld>
            <a:endParaRPr lang="fi-FI" sz="2600" b="1" i="0" u="none" strike="noStrike" baseline="0">
              <a:solidFill>
                <a:sysClr val="windowText" lastClr="000000"/>
              </a:solidFill>
              <a:latin typeface="Arial"/>
              <a:cs typeface="Arial"/>
            </a:endParaRPr>
          </a:p>
        </cdr:txBody>
      </cdr:sp>
      <cdr:pic>
        <cdr:nvPicPr>
          <cdr:cNvPr id="20" name="Kuva 19">
            <a:extLst xmlns:a="http://schemas.openxmlformats.org/drawingml/2006/main">
              <a:ext uri="{FF2B5EF4-FFF2-40B4-BE49-F238E27FC236}">
                <a16:creationId xmlns:a16="http://schemas.microsoft.com/office/drawing/2014/main" id="{7FAE4A67-F12C-4374-93F4-687574FA3031}"/>
              </a:ext>
            </a:extLst>
          </cdr:cNvPr>
          <cdr:cNvPicPr>
            <a:picLocks xmlns:a="http://schemas.openxmlformats.org/drawingml/2006/main" noChangeAspect="1"/>
          </cdr:cNvPicPr>
        </cdr:nvPicPr>
        <cdr:blipFill>
          <a:blip xmlns:a="http://schemas.openxmlformats.org/drawingml/2006/main"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 xmlns:a="http://schemas.openxmlformats.org/drawingml/2006/main">
            <a:fillRect/>
          </a:stretch>
        </cdr:blipFill>
        <cdr:spPr>
          <a:xfrm xmlns:a="http://schemas.openxmlformats.org/drawingml/2006/main">
            <a:off x="7711112" y="6068581"/>
            <a:ext cx="601049" cy="362010"/>
          </a:xfrm>
          <a:prstGeom xmlns:a="http://schemas.openxmlformats.org/drawingml/2006/main" prst="rect">
            <a:avLst/>
          </a:prstGeom>
        </cdr:spPr>
      </cdr:pic>
      <cdr:sp macro="" textlink="'Data 1 old'!$A$49">
        <cdr:nvSpPr>
          <cdr:cNvPr id="21" name="Tekstiruutu 1"/>
          <cdr:cNvSpPr txBox="1"/>
        </cdr:nvSpPr>
        <cdr:spPr>
          <a:xfrm xmlns:a="http://schemas.openxmlformats.org/drawingml/2006/main">
            <a:off x="6750619" y="6338941"/>
            <a:ext cx="2521937" cy="210408"/>
          </a:xfrm>
          <a:prstGeom xmlns:a="http://schemas.openxmlformats.org/drawingml/2006/main" prst="rect">
            <a:avLst/>
          </a:prstGeom>
        </cdr:spPr>
        <cdr:txBody>
          <a:bodyPr xmlns:a="http://schemas.openxmlformats.org/drawingml/2006/main" wrap="none" rtlCol="0" anchor="t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fld id="{B9B0599A-1E8D-48C1-A99A-E03C813FCBD3}" type="TxLink">
              <a:rPr lang="en-US" sz="800" b="0" i="0" u="none" strike="noStrike">
                <a:solidFill>
                  <a:srgbClr val="000000"/>
                </a:solidFill>
                <a:latin typeface="Arial"/>
                <a:cs typeface="Arial"/>
              </a:rPr>
              <a:pPr/>
              <a:t>Statistics and Data Warehousing Section 13.10.2016</a:t>
            </a:fld>
            <a:endParaRPr lang="fi-FI" sz="1200">
              <a:latin typeface="Arial" panose="020B0604020202020204" pitchFamily="34" charset="0"/>
              <a:cs typeface="Arial" panose="020B0604020202020204" pitchFamily="34" charset="0"/>
            </a:endParaRPr>
          </a:p>
        </cdr:txBody>
      </cdr:sp>
    </cdr:grpSp>
  </cdr:relSizeAnchor>
  <cdr:relSizeAnchor xmlns:cdr="http://schemas.openxmlformats.org/drawingml/2006/chartDrawing">
    <cdr:from>
      <cdr:x>0.12468</cdr:x>
      <cdr:y>0.95586</cdr:y>
    </cdr:from>
    <cdr:to>
      <cdr:x>0.70793</cdr:x>
      <cdr:y>1</cdr:y>
    </cdr:to>
    <cdr:sp macro="" textlink="'Data 1 old'!$A$47:$H$47">
      <cdr:nvSpPr>
        <cdr:cNvPr id="1031" name="Text Box 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227934" y="6418707"/>
          <a:ext cx="5744342" cy="29641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0E62D004-D975-40D9-AF2D-D3C863B77B7B}" type="TxLink"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Unlike the other categories, 'Municipalities' does not include compensations for the transfer of EU pensions or contributions to central goverment pension expenditures.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0.81225</cdr:x>
      <cdr:y>0.966</cdr:y>
    </cdr:from>
    <cdr:to>
      <cdr:x>0.81775</cdr:x>
      <cdr:y>0.99144</cdr:y>
    </cdr:to>
    <cdr:sp macro="" textlink="">
      <cdr:nvSpPr>
        <cdr:cNvPr id="8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91992" y="6477610"/>
          <a:ext cx="54117" cy="17056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none" lIns="18288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03872E35-E0E4-45C0-B76F-4E3AA5B7C66A}" type="TxLink"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0.01775</cdr:x>
      <cdr:y>0.79425</cdr:y>
    </cdr:from>
    <cdr:to>
      <cdr:x>0.0795</cdr:x>
      <cdr:y>0.874</cdr:y>
    </cdr:to>
    <cdr:sp macro="" textlink="" fLocksText="0">
      <cdr:nvSpPr>
        <cdr:cNvPr id="9" name="Text Box 1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4648" y="5325923"/>
          <a:ext cx="607578" cy="53477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18288" tIns="0" rIns="0" bIns="0" upright="1"/>
        <a:lstStyle xmlns:a="http://schemas.openxmlformats.org/drawingml/2006/main"/>
        <a:p xmlns:a="http://schemas.openxmlformats.org/drawingml/2006/main">
          <a:pPr rtl="0">
            <a:defRPr sz="1000"/>
          </a:pPr>
          <a:endParaRPr lang="fi-FI"/>
        </a:p>
      </cdr:txBody>
    </cdr:sp>
  </cdr:relSizeAnchor>
  <cdr:relSizeAnchor xmlns:cdr="http://schemas.openxmlformats.org/drawingml/2006/chartDrawing">
    <cdr:from>
      <cdr:x>0.75075</cdr:x>
      <cdr:y>0.92775</cdr:y>
    </cdr:from>
    <cdr:to>
      <cdr:x>0.855</cdr:x>
      <cdr:y>1</cdr:y>
    </cdr:to>
    <cdr:sp macro="" textlink="" fLocksText="0">
      <cdr:nvSpPr>
        <cdr:cNvPr id="1035" name="Tekstikehys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86873" y="6221120"/>
          <a:ext cx="1025750" cy="48448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18288" tIns="0" rIns="0" bIns="0" upright="1"/>
        <a:lstStyle xmlns:a="http://schemas.openxmlformats.org/drawingml/2006/main"/>
        <a:p xmlns:a="http://schemas.openxmlformats.org/drawingml/2006/main">
          <a:pPr rtl="0">
            <a:defRPr sz="1000"/>
          </a:pPr>
          <a:endParaRPr lang="fi-FI"/>
        </a:p>
      </cdr:txBody>
    </cdr:sp>
  </cdr:relSizeAnchor>
  <cdr:relSizeAnchor xmlns:cdr="http://schemas.openxmlformats.org/drawingml/2006/chartDrawing">
    <cdr:from>
      <cdr:x>0.00516</cdr:x>
      <cdr:y>0.00757</cdr:y>
    </cdr:from>
    <cdr:to>
      <cdr:x>0.0327</cdr:x>
      <cdr:y>0.12558</cdr:y>
    </cdr:to>
    <cdr:pic>
      <cdr:nvPicPr>
        <cdr:cNvPr id="26" name="Kuva 25">
          <a:extLst xmlns:a="http://schemas.openxmlformats.org/drawingml/2006/main">
            <a:ext uri="{FF2B5EF4-FFF2-40B4-BE49-F238E27FC236}">
              <a16:creationId xmlns:a16="http://schemas.microsoft.com/office/drawing/2014/main" id="{3BDECDB4-1E3B-4428-90E8-4AEE3F16DCAF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50800" y="50800"/>
          <a:ext cx="271237" cy="792452"/>
        </a:xfrm>
        <a:prstGeom xmlns:a="http://schemas.openxmlformats.org/drawingml/2006/main" prst="rect">
          <a:avLst/>
        </a:prstGeom>
      </cdr:spPr>
    </cdr:pic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858375" cy="6734175"/>
    <xdr:graphicFrame macro="">
      <xdr:nvGraphicFramePr>
        <xdr:cNvPr id="2" name="Kaavi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0.84462</cdr:x>
      <cdr:y>0.18625</cdr:y>
    </cdr:from>
    <cdr:to>
      <cdr:x>0.97012</cdr:x>
      <cdr:y>0.37325</cdr:y>
    </cdr:to>
    <cdr:sp macro="" textlink="'Data 2 old'!$C$4">
      <cdr:nvSpPr>
        <cdr:cNvPr id="2049" name="Text Box 1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318525" y="1250713"/>
          <a:ext cx="1236030" cy="125572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32004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5D55D806-E8D6-46CE-A095-D9EBBC48A884}" type="TxLink">
            <a:rPr lang="fi-FI" sz="1600" b="0" i="0" u="none" strike="noStrike" baseline="0">
              <a:solidFill>
                <a:srgbClr val="558ED5"/>
              </a:solidFill>
              <a:latin typeface="Arial"/>
              <a:cs typeface="Arial"/>
            </a:rPr>
            <a:pPr algn="l" rtl="0">
              <a:defRPr sz="1000"/>
            </a:pPr>
            <a:t>Private sector employment pensions </a:t>
          </a:fld>
          <a:endParaRPr lang="fi-FI" sz="1600" b="0" i="0" u="none" strike="noStrike" baseline="0">
            <a:solidFill>
              <a:srgbClr val="558ED5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0.84922</cdr:x>
      <cdr:y>0.73547</cdr:y>
    </cdr:from>
    <cdr:to>
      <cdr:x>0.91297</cdr:x>
      <cdr:y>0.77372</cdr:y>
    </cdr:to>
    <cdr:sp macro="" textlink="'Data 2 old'!$B$4">
      <cdr:nvSpPr>
        <cdr:cNvPr id="2050" name="Text Box 2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363882" y="4938782"/>
          <a:ext cx="627864" cy="25685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32004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34B78378-AC69-43E5-967A-4DC61F4E5370}" type="TxLink">
            <a:rPr lang="fi-FI" sz="1600" b="0" i="0" u="none" strike="noStrike" baseline="0">
              <a:solidFill>
                <a:srgbClr val="AE5FD2"/>
              </a:solidFill>
              <a:latin typeface="Arial"/>
              <a:cs typeface="Arial"/>
            </a:rPr>
            <a:pPr algn="l" rtl="0">
              <a:defRPr sz="1000"/>
            </a:pPr>
            <a:t>Kela</a:t>
          </a:fld>
          <a:endParaRPr lang="fi-FI" sz="1600" b="0" i="0" u="none" strike="noStrike" baseline="0">
            <a:solidFill>
              <a:srgbClr val="AE5FD2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0.84631</cdr:x>
      <cdr:y>0.63037</cdr:y>
    </cdr:from>
    <cdr:to>
      <cdr:x>0.91006</cdr:x>
      <cdr:y>0.67012</cdr:y>
    </cdr:to>
    <cdr:sp macro="" textlink="'Data 2 old'!$D$4">
      <cdr:nvSpPr>
        <cdr:cNvPr id="2051" name="Text Box 3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343279" y="4239032"/>
          <a:ext cx="628471" cy="2673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32004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E0DF9732-8FBB-428B-9D1D-316CB53F008F}" type="TxLink">
            <a:rPr lang="fi-FI" sz="1600" b="0" i="0" u="none" strike="noStrike" baseline="0">
              <a:solidFill>
                <a:srgbClr val="00AC62"/>
              </a:solidFill>
              <a:latin typeface="Arial"/>
              <a:cs typeface="Arial"/>
            </a:rPr>
            <a:pPr algn="l" rtl="0">
              <a:defRPr sz="1000"/>
            </a:pPr>
            <a:t>State</a:t>
          </a:fld>
          <a:endParaRPr lang="fi-FI" sz="1600" b="0" i="0" u="none" strike="noStrike" baseline="0">
            <a:solidFill>
              <a:srgbClr val="00AC62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0.84661</cdr:x>
      <cdr:y>0.68203</cdr:y>
    </cdr:from>
    <cdr:to>
      <cdr:x>0.98936</cdr:x>
      <cdr:y>0.72728</cdr:y>
    </cdr:to>
    <cdr:sp macro="" textlink="'Data 2 old'!$E$4">
      <cdr:nvSpPr>
        <cdr:cNvPr id="2052" name="Text Box 4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338152" y="4579889"/>
          <a:ext cx="1405923" cy="30385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32004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E56E71D3-674B-42D9-87F4-BA4723EC2811}" type="TxLink">
            <a:rPr lang="fi-FI" sz="1600" b="0" i="0" u="none" strike="noStrike" baseline="0">
              <a:solidFill>
                <a:srgbClr val="8C8B8D"/>
              </a:solidFill>
              <a:latin typeface="Arial"/>
              <a:cs typeface="Arial"/>
            </a:rPr>
            <a:pPr algn="l" rtl="0">
              <a:defRPr sz="1000"/>
            </a:pPr>
            <a:t>Municipalities</a:t>
          </a:fld>
          <a:endParaRPr lang="fi-FI" sz="1600" b="0" i="0" u="none" strike="noStrike" baseline="0">
            <a:solidFill>
              <a:srgbClr val="8C8B8D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0.85018</cdr:x>
      <cdr:y>0.82175</cdr:y>
    </cdr:from>
    <cdr:to>
      <cdr:x>0.92943</cdr:x>
      <cdr:y>0.86275</cdr:y>
    </cdr:to>
    <cdr:sp macro="" textlink="'Data 2 old'!$F$4">
      <cdr:nvSpPr>
        <cdr:cNvPr id="2053" name="Text Box 5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381417" y="5525976"/>
          <a:ext cx="781276" cy="2757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32004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600" b="0" i="0" u="none" strike="noStrike" baseline="0">
              <a:solidFill>
                <a:srgbClr val="FF0000"/>
              </a:solidFill>
              <a:latin typeface="Arial"/>
              <a:cs typeface="Arial"/>
            </a:rPr>
            <a:t>Solita</a:t>
          </a:r>
        </a:p>
      </cdr:txBody>
    </cdr:sp>
  </cdr:relSizeAnchor>
  <cdr:relSizeAnchor xmlns:cdr="http://schemas.openxmlformats.org/drawingml/2006/chartDrawing">
    <cdr:from>
      <cdr:x>0.84728</cdr:x>
      <cdr:y>0.77897</cdr:y>
    </cdr:from>
    <cdr:to>
      <cdr:x>0.94003</cdr:x>
      <cdr:y>0.81872</cdr:y>
    </cdr:to>
    <cdr:sp macro="" textlink="'Data 2 old'!$G$4">
      <cdr:nvSpPr>
        <cdr:cNvPr id="2058" name="Text Box 10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352818" y="5238320"/>
          <a:ext cx="914365" cy="2673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32004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561E097C-B18A-4ED2-821C-95388FA219B9}" type="TxLink"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Others</a:t>
          </a:fld>
          <a:endParaRPr lang="fi-FI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0.06179</cdr:x>
      <cdr:y>0.94083</cdr:y>
    </cdr:from>
    <cdr:to>
      <cdr:x>0.33104</cdr:x>
      <cdr:y>0.97483</cdr:y>
    </cdr:to>
    <cdr:sp macro="" textlink="'Data 2 old'!$A$46">
      <cdr:nvSpPr>
        <cdr:cNvPr id="2065" name="Text Box 17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609144" y="6326748"/>
          <a:ext cx="2654368" cy="22863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B99672AC-DA0E-42D7-8861-1FF0AC7F8F0F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0.005</cdr:x>
      <cdr:y>0.0075</cdr:y>
    </cdr:from>
    <cdr:to>
      <cdr:x>0.0325</cdr:x>
      <cdr:y>0.1255</cdr:y>
    </cdr:to>
    <cdr:pic>
      <cdr:nvPicPr>
        <cdr:cNvPr id="3061" name="Kuva 13">
          <a:extLst xmlns:a="http://schemas.openxmlformats.org/drawingml/2006/main">
            <a:ext uri="{FF2B5EF4-FFF2-40B4-BE49-F238E27FC236}">
              <a16:creationId xmlns:a16="http://schemas.microsoft.com/office/drawing/2014/main" id="{E3E9D340-939F-43CD-8E06-3F44AE9EB9A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49292" y="50435"/>
          <a:ext cx="271105" cy="79350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cdr:spPr>
    </cdr:pic>
  </cdr:relSizeAnchor>
  <cdr:relSizeAnchor xmlns:cdr="http://schemas.openxmlformats.org/drawingml/2006/chartDrawing">
    <cdr:from>
      <cdr:x>0.8127</cdr:x>
      <cdr:y>0.86147</cdr:y>
    </cdr:from>
    <cdr:to>
      <cdr:x>0.87911</cdr:x>
      <cdr:y>0.90213</cdr:y>
    </cdr:to>
    <cdr:sp macro="" textlink="">
      <cdr:nvSpPr>
        <cdr:cNvPr id="16" name="Tekstiruutu 1"/>
        <cdr:cNvSpPr txBox="1"/>
      </cdr:nvSpPr>
      <cdr:spPr>
        <a:xfrm xmlns:a="http://schemas.openxmlformats.org/drawingml/2006/main">
          <a:off x="8004175" y="5784850"/>
          <a:ext cx="654050" cy="2730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i-FI" sz="1600">
              <a:latin typeface="Arial" panose="020B0604020202020204" pitchFamily="34" charset="0"/>
              <a:cs typeface="Arial" panose="020B0604020202020204" pitchFamily="34" charset="0"/>
            </a:rPr>
            <a:t>2014</a:t>
          </a:r>
        </a:p>
      </cdr:txBody>
    </cdr:sp>
  </cdr:relSizeAnchor>
  <cdr:relSizeAnchor xmlns:cdr="http://schemas.openxmlformats.org/drawingml/2006/chartDrawing">
    <cdr:from>
      <cdr:x>0.05851</cdr:x>
      <cdr:y>0.02469</cdr:y>
    </cdr:from>
    <cdr:to>
      <cdr:x>1</cdr:x>
      <cdr:y>1</cdr:y>
    </cdr:to>
    <cdr:grpSp>
      <cdr:nvGrpSpPr>
        <cdr:cNvPr id="17" name="Ryhmä 16">
          <a:extLst xmlns:a="http://schemas.openxmlformats.org/drawingml/2006/main">
            <a:ext uri="{FF2B5EF4-FFF2-40B4-BE49-F238E27FC236}">
              <a16:creationId xmlns:a16="http://schemas.microsoft.com/office/drawing/2014/main" id="{32A251DE-CF6B-4C62-A2E2-147C899A1FC5}"/>
            </a:ext>
          </a:extLst>
        </cdr:cNvPr>
        <cdr:cNvGrpSpPr/>
      </cdr:nvGrpSpPr>
      <cdr:grpSpPr>
        <a:xfrm xmlns:a="http://schemas.openxmlformats.org/drawingml/2006/main">
          <a:off x="576814" y="166267"/>
          <a:ext cx="9281561" cy="6567908"/>
          <a:chOff x="0" y="0"/>
          <a:chExt cx="9290584" cy="6568031"/>
        </a:xfrm>
      </cdr:grpSpPr>
      <cdr:sp macro="" textlink="'Data 2 old'!$A$1">
        <cdr:nvSpPr>
          <cdr:cNvPr id="18" name="Text Box 2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0" y="0"/>
            <a:ext cx="657823" cy="433009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54864" tIns="50292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fld id="{93B4CECD-6992-4447-ADB4-6E99698B1552}" type="TxLink">
              <a:rPr lang="en-US" sz="26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pPr algn="l" rtl="0">
                <a:defRPr sz="1000"/>
              </a:pPr>
              <a:t>2.2</a:t>
            </a:fld>
            <a:endParaRPr lang="fi-FI" sz="2600" b="1" i="0" u="none" strike="noStrike" baseline="0">
              <a:solidFill>
                <a:sysClr val="windowText" lastClr="000000"/>
              </a:solidFill>
              <a:latin typeface="Arial"/>
              <a:cs typeface="Arial"/>
            </a:endParaRPr>
          </a:p>
        </cdr:txBody>
      </cdr:sp>
      <cdr:sp macro="" textlink="'Data 2 old'!$B$1">
        <cdr:nvSpPr>
          <cdr:cNvPr id="19" name="Text Box 2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575099" y="1"/>
            <a:ext cx="8495557" cy="457279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54864" tIns="50292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fld id="{7C94F630-4319-4E56-84BE-2C8D5DE0804D}" type="TxLink">
              <a:rPr lang="en-US" sz="26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pPr algn="l" rtl="0">
                <a:defRPr sz="1000"/>
              </a:pPr>
              <a:t>Total expenditure on pension benefits by pension scheme, 1975–2014</a:t>
            </a:fld>
            <a:endParaRPr lang="fi-FI" sz="2600" b="1" i="0" u="none" strike="noStrike" baseline="0">
              <a:solidFill>
                <a:sysClr val="windowText" lastClr="000000"/>
              </a:solidFill>
              <a:latin typeface="Arial"/>
              <a:cs typeface="Arial"/>
            </a:endParaRPr>
          </a:p>
        </cdr:txBody>
      </cdr:sp>
      <cdr:pic>
        <cdr:nvPicPr>
          <cdr:cNvPr id="20" name="Kuva 19">
            <a:extLst xmlns:a="http://schemas.openxmlformats.org/drawingml/2006/main">
              <a:ext uri="{FF2B5EF4-FFF2-40B4-BE49-F238E27FC236}">
                <a16:creationId xmlns:a16="http://schemas.microsoft.com/office/drawing/2014/main" id="{31CD7491-4CA8-4DF0-85C9-146362D5E8C1}"/>
              </a:ext>
            </a:extLst>
          </cdr:cNvPr>
          <cdr:cNvPicPr>
            <a:picLocks xmlns:a="http://schemas.openxmlformats.org/drawingml/2006/main" noChangeAspect="1"/>
          </cdr:cNvPicPr>
        </cdr:nvPicPr>
        <cdr:blipFill>
          <a:blip xmlns:a="http://schemas.openxmlformats.org/drawingml/2006/main"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 xmlns:a="http://schemas.openxmlformats.org/drawingml/2006/main">
            <a:fillRect/>
          </a:stretch>
        </cdr:blipFill>
        <cdr:spPr>
          <a:xfrm xmlns:a="http://schemas.openxmlformats.org/drawingml/2006/main">
            <a:off x="7726104" y="6085892"/>
            <a:ext cx="602218" cy="363043"/>
          </a:xfrm>
          <a:prstGeom xmlns:a="http://schemas.openxmlformats.org/drawingml/2006/main" prst="rect">
            <a:avLst/>
          </a:prstGeom>
        </cdr:spPr>
      </cdr:pic>
      <cdr:sp macro="" textlink="'Data 2 old'!$A$47">
        <cdr:nvSpPr>
          <cdr:cNvPr id="21" name="Tekstiruutu 1"/>
          <cdr:cNvSpPr txBox="1"/>
        </cdr:nvSpPr>
        <cdr:spPr>
          <a:xfrm xmlns:a="http://schemas.openxmlformats.org/drawingml/2006/main">
            <a:off x="6763744" y="6357023"/>
            <a:ext cx="2526840" cy="211008"/>
          </a:xfrm>
          <a:prstGeom xmlns:a="http://schemas.openxmlformats.org/drawingml/2006/main" prst="rect">
            <a:avLst/>
          </a:prstGeom>
        </cdr:spPr>
        <cdr:txBody>
          <a:bodyPr xmlns:a="http://schemas.openxmlformats.org/drawingml/2006/main" wrap="none" rtlCol="0" anchor="t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fld id="{84171717-D353-4FEC-AC33-4A027E57C72D}" type="TxLink">
              <a:rPr lang="en-US" sz="800" b="0" i="0" u="none" strike="noStrike">
                <a:solidFill>
                  <a:srgbClr val="000000"/>
                </a:solidFill>
                <a:latin typeface="Arial"/>
                <a:cs typeface="Arial"/>
              </a:rPr>
              <a:pPr/>
              <a:t>Statistics and Data Warehousing Section 13.10.2016</a:t>
            </a:fld>
            <a:endParaRPr lang="fi-FI" sz="1200">
              <a:latin typeface="Arial" panose="020B0604020202020204" pitchFamily="34" charset="0"/>
              <a:cs typeface="Arial" panose="020B0604020202020204" pitchFamily="34" charset="0"/>
            </a:endParaRPr>
          </a:p>
        </cdr:txBody>
      </cdr:sp>
    </cdr:grp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858375" cy="6724650"/>
    <xdr:graphicFrame macro="">
      <xdr:nvGraphicFramePr>
        <xdr:cNvPr id="2" name="Kaavio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0.78841</cdr:x>
      <cdr:y>0.96742</cdr:y>
    </cdr:from>
    <cdr:to>
      <cdr:x>1</cdr:x>
      <cdr:y>1</cdr:y>
    </cdr:to>
    <cdr:sp macro="" textlink="'Data 1'!#REF!">
      <cdr:nvSpPr>
        <cdr:cNvPr id="1032" name="Text Box 8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7772400" y="6505575"/>
          <a:ext cx="2085975" cy="21907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063CB4A8-EF51-48A6-9159-AC819C65EA5A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0.7761</cdr:x>
      <cdr:y>0.9575</cdr:y>
    </cdr:from>
    <cdr:to>
      <cdr:x>1</cdr:x>
      <cdr:y>0.99725</cdr:y>
    </cdr:to>
    <cdr:sp macro="" textlink="'Data 1'!#REF!">
      <cdr:nvSpPr>
        <cdr:cNvPr id="1033" name="Text Box 9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7648575" y="6438852"/>
          <a:ext cx="2219325" cy="2673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04EF5295-F1BA-4150-8A2A-38578DA820C5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0.01675</cdr:x>
      <cdr:y>0.81525</cdr:y>
    </cdr:from>
    <cdr:to>
      <cdr:x>0.0765</cdr:x>
      <cdr:y>0.8945</cdr:y>
    </cdr:to>
    <cdr:sp macro="" textlink="">
      <cdr:nvSpPr>
        <cdr:cNvPr id="1042" name="Text Box 1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65287" y="5482271"/>
          <a:ext cx="589607" cy="53292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fi-FI"/>
        </a:p>
      </cdr:txBody>
    </cdr:sp>
  </cdr:relSizeAnchor>
  <cdr:relSizeAnchor xmlns:cdr="http://schemas.openxmlformats.org/drawingml/2006/chartDrawing">
    <cdr:from>
      <cdr:x>0.12476</cdr:x>
      <cdr:y>0.09585</cdr:y>
    </cdr:from>
    <cdr:to>
      <cdr:x>0.62959</cdr:x>
      <cdr:y>0.13637</cdr:y>
    </cdr:to>
    <cdr:sp macro="" textlink="'Data 1'!$C$3">
      <cdr:nvSpPr>
        <cdr:cNvPr id="1046" name="Text Box 22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1228743" y="643645"/>
          <a:ext cx="4972032" cy="27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36576" rIns="0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fld id="{B5DA774E-D4EF-497E-A95A-7C57DC16C508}" type="TxLink"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ctr" rtl="0">
              <a:defRPr sz="1000"/>
            </a:pPr>
            <a:t>(at 2022 prices)</a:t>
          </a:fld>
          <a:endParaRPr lang="fi-FI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0.06034</cdr:x>
      <cdr:y>0.02746</cdr:y>
    </cdr:from>
    <cdr:to>
      <cdr:x>1</cdr:x>
      <cdr:y>1</cdr:y>
    </cdr:to>
    <cdr:grpSp>
      <cdr:nvGrpSpPr>
        <cdr:cNvPr id="17" name="Ryhmä 16">
          <a:extLst xmlns:a="http://schemas.openxmlformats.org/drawingml/2006/main">
            <a:ext uri="{FF2B5EF4-FFF2-40B4-BE49-F238E27FC236}">
              <a16:creationId xmlns:a16="http://schemas.microsoft.com/office/drawing/2014/main" id="{59617B2B-5FEF-41DE-B108-FDCED665DFA5}"/>
            </a:ext>
          </a:extLst>
        </cdr:cNvPr>
        <cdr:cNvGrpSpPr/>
      </cdr:nvGrpSpPr>
      <cdr:grpSpPr>
        <a:xfrm xmlns:a="http://schemas.openxmlformats.org/drawingml/2006/main">
          <a:off x="594854" y="184659"/>
          <a:ext cx="9263521" cy="6539991"/>
          <a:chOff x="0" y="0"/>
          <a:chExt cx="9272556" cy="6549349"/>
        </a:xfrm>
      </cdr:grpSpPr>
      <cdr:sp macro="" textlink="'Data 1'!$A$1">
        <cdr:nvSpPr>
          <cdr:cNvPr id="18" name="Text Box 2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0" y="0"/>
            <a:ext cx="656547" cy="431777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54864" tIns="50292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fld id="{C4232C8E-423F-4E74-A68F-33385C8E0E57}" type="TxLink">
              <a:rPr lang="en-US" sz="24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pPr algn="l" rtl="0">
                <a:defRPr sz="1000"/>
              </a:pPr>
              <a:t>2.1</a:t>
            </a:fld>
            <a:endParaRPr lang="fi-FI" sz="2400" b="0" i="0" u="none" strike="noStrike" baseline="0">
              <a:solidFill>
                <a:sysClr val="windowText" lastClr="000000"/>
              </a:solidFill>
              <a:latin typeface="Arial"/>
              <a:cs typeface="Arial"/>
            </a:endParaRPr>
          </a:p>
        </cdr:txBody>
      </cdr:sp>
      <cdr:sp macro="" textlink="'Data 1'!$B$1">
        <cdr:nvSpPr>
          <cdr:cNvPr id="19" name="Text Box 2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573983" y="1"/>
            <a:ext cx="8479072" cy="455978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54864" tIns="50292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fld id="{5F952C2E-E09F-4FF9-BBFB-D8550377E3A4}" type="TxLink">
              <a:rPr lang="en-US" sz="24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pPr algn="l" rtl="0">
                <a:defRPr sz="1000"/>
              </a:pPr>
              <a:t>Total pension expenditure in Finland 1986–2022</a:t>
            </a:fld>
            <a:endParaRPr lang="fi-FI" sz="2400" b="0" i="0" u="none" strike="noStrike" baseline="0">
              <a:solidFill>
                <a:sysClr val="windowText" lastClr="000000"/>
              </a:solidFill>
              <a:latin typeface="Arial"/>
              <a:cs typeface="Arial"/>
            </a:endParaRPr>
          </a:p>
        </cdr:txBody>
      </cdr:sp>
      <cdr:pic>
        <cdr:nvPicPr>
          <cdr:cNvPr id="20" name="Kuva 19">
            <a:extLst xmlns:a="http://schemas.openxmlformats.org/drawingml/2006/main">
              <a:ext uri="{FF2B5EF4-FFF2-40B4-BE49-F238E27FC236}">
                <a16:creationId xmlns:a16="http://schemas.microsoft.com/office/drawing/2014/main" id="{52B9C330-58CE-4879-AAF7-9CCB9BE04874}"/>
              </a:ext>
            </a:extLst>
          </cdr:cNvPr>
          <cdr:cNvPicPr>
            <a:picLocks xmlns:a="http://schemas.openxmlformats.org/drawingml/2006/main" noChangeAspect="1"/>
          </cdr:cNvPicPr>
        </cdr:nvPicPr>
        <cdr:blipFill>
          <a:blip xmlns:a="http://schemas.openxmlformats.org/drawingml/2006/main"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 xmlns:a="http://schemas.openxmlformats.org/drawingml/2006/main">
            <a:fillRect/>
          </a:stretch>
        </cdr:blipFill>
        <cdr:spPr>
          <a:xfrm xmlns:a="http://schemas.openxmlformats.org/drawingml/2006/main">
            <a:off x="8671507" y="6068581"/>
            <a:ext cx="601049" cy="362010"/>
          </a:xfrm>
          <a:prstGeom xmlns:a="http://schemas.openxmlformats.org/drawingml/2006/main" prst="rect">
            <a:avLst/>
          </a:prstGeom>
        </cdr:spPr>
      </cdr:pic>
      <cdr:sp macro="" textlink="'Data 1'!$A$48">
        <cdr:nvSpPr>
          <cdr:cNvPr id="21" name="Tekstiruutu 1"/>
          <cdr:cNvSpPr txBox="1"/>
        </cdr:nvSpPr>
        <cdr:spPr>
          <a:xfrm xmlns:a="http://schemas.openxmlformats.org/drawingml/2006/main">
            <a:off x="6750619" y="6338941"/>
            <a:ext cx="2521937" cy="210408"/>
          </a:xfrm>
          <a:prstGeom xmlns:a="http://schemas.openxmlformats.org/drawingml/2006/main" prst="rect">
            <a:avLst/>
          </a:prstGeom>
        </cdr:spPr>
        <cdr:txBody>
          <a:bodyPr xmlns:a="http://schemas.openxmlformats.org/drawingml/2006/main" wrap="none" rtlCol="0" anchor="t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fld id="{B9B0599A-1E8D-48C1-A99A-E03C813FCBD3}" type="TxLink">
              <a:rPr lang="en-US" sz="800" b="0" i="0" u="none" strike="noStrike">
                <a:solidFill>
                  <a:srgbClr val="000000"/>
                </a:solidFill>
                <a:latin typeface="Arial"/>
                <a:cs typeface="Arial"/>
              </a:rPr>
              <a:pPr/>
              <a:t>Statistical Information Service 20.7.2023</a:t>
            </a:fld>
            <a:endParaRPr lang="fi-FI" sz="1200">
              <a:latin typeface="Arial" panose="020B0604020202020204" pitchFamily="34" charset="0"/>
              <a:cs typeface="Arial" panose="020B0604020202020204" pitchFamily="34" charset="0"/>
            </a:endParaRPr>
          </a:p>
        </cdr:txBody>
      </cdr:sp>
    </cdr:grpSp>
  </cdr:relSizeAnchor>
  <cdr:relSizeAnchor xmlns:cdr="http://schemas.openxmlformats.org/drawingml/2006/chartDrawing">
    <cdr:from>
      <cdr:x>0.81225</cdr:x>
      <cdr:y>0.966</cdr:y>
    </cdr:from>
    <cdr:to>
      <cdr:x>0.81775</cdr:x>
      <cdr:y>0.99144</cdr:y>
    </cdr:to>
    <cdr:sp macro="" textlink="">
      <cdr:nvSpPr>
        <cdr:cNvPr id="8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91992" y="6477610"/>
          <a:ext cx="54117" cy="17056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none" lIns="18288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03872E35-E0E4-45C0-B76F-4E3AA5B7C66A}" type="TxLink">
            <a:rPr lang="fi-FI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0.01775</cdr:x>
      <cdr:y>0.79425</cdr:y>
    </cdr:from>
    <cdr:to>
      <cdr:x>0.0795</cdr:x>
      <cdr:y>0.874</cdr:y>
    </cdr:to>
    <cdr:sp macro="" textlink="" fLocksText="0">
      <cdr:nvSpPr>
        <cdr:cNvPr id="9" name="Text Box 1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4648" y="5325923"/>
          <a:ext cx="607578" cy="53477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18288" tIns="0" rIns="0" bIns="0" upright="1"/>
        <a:lstStyle xmlns:a="http://schemas.openxmlformats.org/drawingml/2006/main"/>
        <a:p xmlns:a="http://schemas.openxmlformats.org/drawingml/2006/main">
          <a:pPr rtl="0">
            <a:defRPr sz="1000"/>
          </a:pPr>
          <a:endParaRPr lang="fi-FI"/>
        </a:p>
      </cdr:txBody>
    </cdr:sp>
  </cdr:relSizeAnchor>
  <cdr:relSizeAnchor xmlns:cdr="http://schemas.openxmlformats.org/drawingml/2006/chartDrawing">
    <cdr:from>
      <cdr:x>0.75075</cdr:x>
      <cdr:y>0.92775</cdr:y>
    </cdr:from>
    <cdr:to>
      <cdr:x>0.855</cdr:x>
      <cdr:y>1</cdr:y>
    </cdr:to>
    <cdr:sp macro="" textlink="" fLocksText="0">
      <cdr:nvSpPr>
        <cdr:cNvPr id="1035" name="Tekstikehys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86873" y="6221120"/>
          <a:ext cx="1025750" cy="48448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18288" tIns="0" rIns="0" bIns="0" upright="1"/>
        <a:lstStyle xmlns:a="http://schemas.openxmlformats.org/drawingml/2006/main"/>
        <a:p xmlns:a="http://schemas.openxmlformats.org/drawingml/2006/main">
          <a:pPr rtl="0">
            <a:defRPr sz="1000"/>
          </a:pPr>
          <a:endParaRPr lang="fi-FI"/>
        </a:p>
      </cdr:txBody>
    </cdr:sp>
  </cdr:relSizeAnchor>
  <cdr:relSizeAnchor xmlns:cdr="http://schemas.openxmlformats.org/drawingml/2006/chartDrawing">
    <cdr:from>
      <cdr:x>0.61249</cdr:x>
      <cdr:y>0.23993</cdr:y>
    </cdr:from>
    <cdr:to>
      <cdr:x>0.77835</cdr:x>
      <cdr:y>0.27923</cdr:y>
    </cdr:to>
    <cdr:sp macro="" textlink="">
      <cdr:nvSpPr>
        <cdr:cNvPr id="14" name="Tekstiruutu 1"/>
        <cdr:cNvSpPr txBox="1"/>
      </cdr:nvSpPr>
      <cdr:spPr>
        <a:xfrm xmlns:a="http://schemas.openxmlformats.org/drawingml/2006/main">
          <a:off x="6038139" y="1615702"/>
          <a:ext cx="1635111" cy="26465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36000" tIns="3240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i-FI" sz="1400">
              <a:latin typeface="Arial" panose="020B0604020202020204" pitchFamily="34" charset="0"/>
              <a:cs typeface="Arial" panose="020B0604020202020204" pitchFamily="34" charset="0"/>
            </a:rPr>
            <a:t>Free-form pensions</a:t>
          </a:r>
        </a:p>
      </cdr:txBody>
    </cdr:sp>
  </cdr:relSizeAnchor>
  <cdr:relSizeAnchor xmlns:cdr="http://schemas.openxmlformats.org/drawingml/2006/chartDrawing">
    <cdr:from>
      <cdr:x>0.83202</cdr:x>
      <cdr:y>0.33577</cdr:y>
    </cdr:from>
    <cdr:to>
      <cdr:x>1</cdr:x>
      <cdr:y>0.41168</cdr:y>
    </cdr:to>
    <cdr:sp macro="" textlink="">
      <cdr:nvSpPr>
        <cdr:cNvPr id="15" name="Tekstiruutu 1"/>
        <cdr:cNvSpPr txBox="1"/>
      </cdr:nvSpPr>
      <cdr:spPr>
        <a:xfrm xmlns:a="http://schemas.openxmlformats.org/drawingml/2006/main">
          <a:off x="12299585" y="3390148"/>
          <a:ext cx="2483215" cy="7664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72000" tIns="36000" rIns="72000" bIns="3600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i-FI" sz="1400">
              <a:latin typeface="Arial" panose="020B0604020202020204" pitchFamily="34" charset="0"/>
              <a:cs typeface="Arial" panose="020B0604020202020204" pitchFamily="34" charset="0"/>
            </a:rPr>
            <a:t>Pensions under special schemes</a:t>
          </a:r>
        </a:p>
      </cdr:txBody>
    </cdr:sp>
  </cdr:relSizeAnchor>
  <cdr:relSizeAnchor xmlns:cdr="http://schemas.openxmlformats.org/drawingml/2006/chartDrawing">
    <cdr:from>
      <cdr:x>0.83202</cdr:x>
      <cdr:y>0.42999</cdr:y>
    </cdr:from>
    <cdr:to>
      <cdr:x>1</cdr:x>
      <cdr:y>0.47053</cdr:y>
    </cdr:to>
    <cdr:sp macro="" textlink="">
      <cdr:nvSpPr>
        <cdr:cNvPr id="16" name="Tekstiruutu 1"/>
        <cdr:cNvSpPr txBox="1"/>
      </cdr:nvSpPr>
      <cdr:spPr>
        <a:xfrm xmlns:a="http://schemas.openxmlformats.org/drawingml/2006/main">
          <a:off x="12299585" y="4341371"/>
          <a:ext cx="2483215" cy="40931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72000" tIns="36000" rIns="72000" bIns="3600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i-FI" sz="1400">
              <a:latin typeface="Arial" panose="020B0604020202020204" pitchFamily="34" charset="0"/>
              <a:cs typeface="Arial" panose="020B0604020202020204" pitchFamily="34" charset="0"/>
            </a:rPr>
            <a:t>Public sector</a:t>
          </a:r>
        </a:p>
      </cdr:txBody>
    </cdr:sp>
  </cdr:relSizeAnchor>
  <cdr:relSizeAnchor xmlns:cdr="http://schemas.openxmlformats.org/drawingml/2006/chartDrawing">
    <cdr:from>
      <cdr:x>0.83202</cdr:x>
      <cdr:y>0.64969</cdr:y>
    </cdr:from>
    <cdr:to>
      <cdr:x>1</cdr:x>
      <cdr:y>0.69024</cdr:y>
    </cdr:to>
    <cdr:sp macro="" textlink="">
      <cdr:nvSpPr>
        <cdr:cNvPr id="22" name="Tekstiruutu 1"/>
        <cdr:cNvSpPr txBox="1"/>
      </cdr:nvSpPr>
      <cdr:spPr>
        <a:xfrm xmlns:a="http://schemas.openxmlformats.org/drawingml/2006/main">
          <a:off x="8202375" y="4375150"/>
          <a:ext cx="1656000" cy="2730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72000" tIns="36000" rIns="72000" bIns="3600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i-FI" sz="1400">
              <a:latin typeface="Arial" panose="020B0604020202020204" pitchFamily="34" charset="0"/>
              <a:cs typeface="Arial" panose="020B0604020202020204" pitchFamily="34" charset="0"/>
            </a:rPr>
            <a:t>Private sector</a:t>
          </a:r>
        </a:p>
      </cdr:txBody>
    </cdr:sp>
  </cdr:relSizeAnchor>
  <cdr:relSizeAnchor xmlns:cdr="http://schemas.openxmlformats.org/drawingml/2006/chartDrawing">
    <cdr:from>
      <cdr:x>0.82995</cdr:x>
      <cdr:y>0.84441</cdr:y>
    </cdr:from>
    <cdr:to>
      <cdr:x>0.99793</cdr:x>
      <cdr:y>0.88967</cdr:y>
    </cdr:to>
    <cdr:sp macro="" textlink="">
      <cdr:nvSpPr>
        <cdr:cNvPr id="23" name="Tekstiruutu 1"/>
        <cdr:cNvSpPr txBox="1"/>
      </cdr:nvSpPr>
      <cdr:spPr>
        <a:xfrm xmlns:a="http://schemas.openxmlformats.org/drawingml/2006/main">
          <a:off x="8181975" y="5686426"/>
          <a:ext cx="1656000" cy="3048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72000" tIns="36000" rIns="72000" bIns="36000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i-FI" sz="1400">
              <a:latin typeface="Arial" panose="020B0604020202020204" pitchFamily="34" charset="0"/>
              <a:cs typeface="Arial" panose="020B0604020202020204" pitchFamily="34" charset="0"/>
            </a:rPr>
            <a:t>Kela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858375" cy="6734175"/>
    <xdr:graphicFrame macro="">
      <xdr:nvGraphicFramePr>
        <xdr:cNvPr id="2" name="Kaavi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0.03288</cdr:x>
      <cdr:y>0.02469</cdr:y>
    </cdr:from>
    <cdr:to>
      <cdr:x>0.08338</cdr:x>
      <cdr:y>0.08899</cdr:y>
    </cdr:to>
    <cdr:sp macro="" textlink="'Data 2'!$A$1">
      <cdr:nvSpPr>
        <cdr:cNvPr id="18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851" y="165796"/>
          <a:ext cx="497348" cy="4317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93B4CECD-6992-4447-ADB4-6E99698B1552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2.2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0.09843</cdr:x>
      <cdr:y>0.02469</cdr:y>
    </cdr:from>
    <cdr:to>
      <cdr:x>0.65667</cdr:x>
      <cdr:y>0.09259</cdr:y>
    </cdr:to>
    <cdr:sp macro="" textlink="'Data 2'!$B$1">
      <cdr:nvSpPr>
        <cdr:cNvPr id="19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69422" y="165796"/>
          <a:ext cx="5498053" cy="45595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7C94F630-4319-4E56-84BE-2C8D5DE0804D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Total expenditure on pension benefits by pension scheme, 1986–2022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0.93711</cdr:x>
      <cdr:y>0.92841</cdr:y>
    </cdr:from>
    <cdr:to>
      <cdr:x>0.99814</cdr:x>
      <cdr:y>0.98232</cdr:y>
    </cdr:to>
    <cdr:pic>
      <cdr:nvPicPr>
        <cdr:cNvPr id="20" name="Kuva 19">
          <a:extLst xmlns:a="http://schemas.openxmlformats.org/drawingml/2006/main">
            <a:ext uri="{FF2B5EF4-FFF2-40B4-BE49-F238E27FC236}">
              <a16:creationId xmlns:a16="http://schemas.microsoft.com/office/drawing/2014/main" id="{2BB1A3EC-900C-41D4-9A1E-E70B1F46081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9238378" y="6252075"/>
          <a:ext cx="601657" cy="363040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0.75072</cdr:x>
      <cdr:y>0.9703</cdr:y>
    </cdr:from>
    <cdr:to>
      <cdr:x>1</cdr:x>
      <cdr:y>1</cdr:y>
    </cdr:to>
    <cdr:sp macro="" textlink="'Data 2'!$A$48">
      <cdr:nvSpPr>
        <cdr:cNvPr id="21" name="Tekstiruutu 1"/>
        <cdr:cNvSpPr txBox="1"/>
      </cdr:nvSpPr>
      <cdr:spPr>
        <a:xfrm xmlns:a="http://schemas.openxmlformats.org/drawingml/2006/main">
          <a:off x="7400925" y="6534150"/>
          <a:ext cx="2457426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t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fld id="{84171717-D353-4FEC-AC33-4A027E57C72D}" type="TxLink">
            <a:rPr lang="en-US" sz="8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Statistical Information Service 20.7.2023</a:t>
          </a:fld>
          <a:endParaRPr lang="fi-FI" sz="12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0.35105</cdr:x>
      <cdr:y>0.77133</cdr:y>
    </cdr:from>
    <cdr:to>
      <cdr:x>0.62705</cdr:x>
      <cdr:y>0.81157</cdr:y>
    </cdr:to>
    <cdr:sp macro="" textlink="">
      <cdr:nvSpPr>
        <cdr:cNvPr id="6" name="Tekstiruutu 1"/>
        <cdr:cNvSpPr txBox="1"/>
      </cdr:nvSpPr>
      <cdr:spPr>
        <a:xfrm xmlns:a="http://schemas.openxmlformats.org/drawingml/2006/main">
          <a:off x="3460750" y="5194300"/>
          <a:ext cx="2720975" cy="27093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36000" tIns="3240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i-FI" sz="1400">
              <a:latin typeface="Arial" panose="020B0604020202020204" pitchFamily="34" charset="0"/>
              <a:cs typeface="Arial" panose="020B0604020202020204" pitchFamily="34" charset="0"/>
            </a:rPr>
            <a:t>Pensions under special schemes</a:t>
          </a:r>
        </a:p>
      </cdr:txBody>
    </cdr:sp>
  </cdr:relSizeAnchor>
  <cdr:relSizeAnchor xmlns:cdr="http://schemas.openxmlformats.org/drawingml/2006/chartDrawing">
    <cdr:from>
      <cdr:x>0.83932</cdr:x>
      <cdr:y>0.82274</cdr:y>
    </cdr:from>
    <cdr:to>
      <cdr:x>1</cdr:x>
      <cdr:y>0.89016</cdr:y>
    </cdr:to>
    <cdr:sp macro="" textlink="">
      <cdr:nvSpPr>
        <cdr:cNvPr id="7" name="Tekstiruutu 1"/>
        <cdr:cNvSpPr txBox="1"/>
      </cdr:nvSpPr>
      <cdr:spPr>
        <a:xfrm xmlns:a="http://schemas.openxmlformats.org/drawingml/2006/main">
          <a:off x="12407500" y="8306773"/>
          <a:ext cx="2375300" cy="6807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72000" tIns="36000" rIns="72000" bIns="3600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i-FI" sz="1400">
              <a:latin typeface="Arial" panose="020B0604020202020204" pitchFamily="34" charset="0"/>
              <a:cs typeface="Arial" panose="020B0604020202020204" pitchFamily="34" charset="0"/>
            </a:rPr>
            <a:t>Free-form pensions</a:t>
          </a:r>
        </a:p>
      </cdr:txBody>
    </cdr:sp>
  </cdr:relSizeAnchor>
  <cdr:relSizeAnchor xmlns:cdr="http://schemas.openxmlformats.org/drawingml/2006/chartDrawing">
    <cdr:from>
      <cdr:x>0.84298</cdr:x>
      <cdr:y>0.76286</cdr:y>
    </cdr:from>
    <cdr:to>
      <cdr:x>1</cdr:x>
      <cdr:y>0.80942</cdr:y>
    </cdr:to>
    <cdr:sp macro="" textlink="">
      <cdr:nvSpPr>
        <cdr:cNvPr id="8" name="Tekstiruutu 1"/>
        <cdr:cNvSpPr txBox="1"/>
      </cdr:nvSpPr>
      <cdr:spPr>
        <a:xfrm xmlns:a="http://schemas.openxmlformats.org/drawingml/2006/main">
          <a:off x="12461605" y="7702222"/>
          <a:ext cx="2321195" cy="47009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72000" tIns="36000" rIns="72000" bIns="3600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i-FI" sz="1400">
              <a:latin typeface="Arial" panose="020B0604020202020204" pitchFamily="34" charset="0"/>
              <a:cs typeface="Arial" panose="020B0604020202020204" pitchFamily="34" charset="0"/>
            </a:rPr>
            <a:t>Kela</a:t>
          </a:r>
        </a:p>
      </cdr:txBody>
    </cdr:sp>
  </cdr:relSizeAnchor>
  <cdr:relSizeAnchor xmlns:cdr="http://schemas.openxmlformats.org/drawingml/2006/chartDrawing">
    <cdr:from>
      <cdr:x>0.83932</cdr:x>
      <cdr:y>0.48562</cdr:y>
    </cdr:from>
    <cdr:to>
      <cdr:x>1</cdr:x>
      <cdr:y>0.56563</cdr:y>
    </cdr:to>
    <cdr:sp macro="" textlink="">
      <cdr:nvSpPr>
        <cdr:cNvPr id="9" name="Tekstiruutu 1"/>
        <cdr:cNvSpPr txBox="1"/>
      </cdr:nvSpPr>
      <cdr:spPr>
        <a:xfrm xmlns:a="http://schemas.openxmlformats.org/drawingml/2006/main">
          <a:off x="8310375" y="3270250"/>
          <a:ext cx="1584000" cy="53877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72000" tIns="36000" rIns="72000" bIns="3600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i-FI" sz="1400">
              <a:latin typeface="Arial" panose="020B0604020202020204" pitchFamily="34" charset="0"/>
              <a:cs typeface="Arial" panose="020B0604020202020204" pitchFamily="34" charset="0"/>
            </a:rPr>
            <a:t>Public sector</a:t>
          </a:r>
        </a:p>
      </cdr:txBody>
    </cdr:sp>
  </cdr:relSizeAnchor>
  <cdr:relSizeAnchor xmlns:cdr="http://schemas.openxmlformats.org/drawingml/2006/chartDrawing">
    <cdr:from>
      <cdr:x>0.83932</cdr:x>
      <cdr:y>0.23102</cdr:y>
    </cdr:from>
    <cdr:to>
      <cdr:x>1</cdr:x>
      <cdr:y>0.31103</cdr:y>
    </cdr:to>
    <cdr:sp macro="" textlink="'Data 2'!$C$4">
      <cdr:nvSpPr>
        <cdr:cNvPr id="10" name="Tekstiruutu 1"/>
        <cdr:cNvSpPr txBox="1"/>
      </cdr:nvSpPr>
      <cdr:spPr>
        <a:xfrm xmlns:a="http://schemas.openxmlformats.org/drawingml/2006/main">
          <a:off x="8310375" y="1555750"/>
          <a:ext cx="1584000" cy="53877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72000" tIns="36000" rIns="72000" bIns="3600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fld id="{7AAF434A-6CFE-4733-A722-EE380C51B057}" type="TxLink">
            <a:rPr lang="en-US" sz="14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Private sector</a:t>
          </a:fld>
          <a:endParaRPr lang="fi-FI" sz="14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858375" cy="6734175"/>
    <xdr:graphicFrame macro="">
      <xdr:nvGraphicFramePr>
        <xdr:cNvPr id="2" name="Kaavio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0.79575</cdr:x>
      <cdr:y>0.40479</cdr:y>
    </cdr:from>
    <cdr:to>
      <cdr:x>0.9945</cdr:x>
      <cdr:y>0.47151</cdr:y>
    </cdr:to>
    <cdr:sp macro="" textlink="'Data 3'!$D$4">
      <cdr:nvSpPr>
        <cdr:cNvPr id="2457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44802" y="2725927"/>
          <a:ext cx="1959352" cy="4492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576" tIns="3600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9398FBFA-F961-4816-8142-C02AD4D00496}" type="TxLink">
            <a:rPr lang="en-US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Statutory earnings-
related pension only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0.79575</cdr:x>
      <cdr:y>0.84232</cdr:y>
    </cdr:from>
    <cdr:to>
      <cdr:x>0.99873</cdr:x>
      <cdr:y>0.87838</cdr:y>
    </cdr:to>
    <cdr:sp macro="" textlink="'Data 3'!$B$4">
      <cdr:nvSpPr>
        <cdr:cNvPr id="24578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44802" y="5672299"/>
          <a:ext cx="2001053" cy="2428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576" tIns="3600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20B0AF28-1087-4675-93BD-FEC6808FC62E}" type="TxLink">
            <a:rPr lang="en-US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National pension only</a:t>
          </a:fld>
          <a:endParaRPr lang="fi-FI" sz="1400" b="0" i="0" u="none" strike="noStrike" baseline="0">
            <a:solidFill>
              <a:srgbClr val="000000"/>
            </a:solidFill>
            <a:latin typeface="Helvetica"/>
          </a:endParaRPr>
        </a:p>
      </cdr:txBody>
    </cdr:sp>
  </cdr:relSizeAnchor>
  <cdr:relSizeAnchor xmlns:cdr="http://schemas.openxmlformats.org/drawingml/2006/chartDrawing">
    <cdr:from>
      <cdr:x>0.79478</cdr:x>
      <cdr:y>0.69697</cdr:y>
    </cdr:from>
    <cdr:to>
      <cdr:x>0.99353</cdr:x>
      <cdr:y>0.79435</cdr:y>
    </cdr:to>
    <cdr:sp macro="" textlink="'Data 3'!$C$4">
      <cdr:nvSpPr>
        <cdr:cNvPr id="24579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35277" y="4693507"/>
          <a:ext cx="1959352" cy="65577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576" tIns="3600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5C845181-DC16-45CB-8D93-CF6471DB8014}" type="TxLink">
            <a:rPr lang="en-US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Both national and statutory earnings-related pension 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0.11364</cdr:x>
      <cdr:y>0.9689</cdr:y>
    </cdr:from>
    <cdr:to>
      <cdr:x>0.56539</cdr:x>
      <cdr:y>1</cdr:y>
    </cdr:to>
    <cdr:sp macro="" textlink="'Data 3'!$A$49">
      <cdr:nvSpPr>
        <cdr:cNvPr id="24580" name="Text Box 4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1119606" y="6505391"/>
          <a:ext cx="4450568" cy="2088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A2B4F86A-DFD0-417B-9298-DFE1121FE55F}" type="TxLink">
            <a:rPr lang="fi-FI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Source: FCP/Kela- Statistical Yearbook of Pensioners in Finland</a:t>
          </a:fld>
          <a:endParaRPr lang="fi-FI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0.0555</cdr:x>
      <cdr:y>0.476</cdr:y>
    </cdr:from>
    <cdr:to>
      <cdr:x>0.06575</cdr:x>
      <cdr:y>0.50975</cdr:y>
    </cdr:to>
    <cdr:sp macro="" textlink="'Data 3'!#REF!">
      <cdr:nvSpPr>
        <cdr:cNvPr id="25020" name="Text Box 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46611" y="3191866"/>
          <a:ext cx="100951" cy="22631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27432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43625124-B871-4EB5-B422-A735B90D86BB}" type="TxLink">
            <a:rPr lang="fi-FI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pPr algn="l" rtl="0">
              <a:defRPr sz="1000"/>
            </a:pPr>
            <a:t></a:t>
          </a:fld>
          <a:endParaRPr lang="fi-FI"/>
        </a:p>
      </cdr:txBody>
    </cdr:sp>
  </cdr:relSizeAnchor>
  <cdr:relSizeAnchor xmlns:cdr="http://schemas.openxmlformats.org/drawingml/2006/chartDrawing">
    <cdr:from>
      <cdr:x>0.01725</cdr:x>
      <cdr:y>0.02455</cdr:y>
    </cdr:from>
    <cdr:to>
      <cdr:x>0.0839</cdr:x>
      <cdr:y>0.08886</cdr:y>
    </cdr:to>
    <cdr:sp macro="" textlink="'Data 3'!$A$1">
      <cdr:nvSpPr>
        <cdr:cNvPr id="13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69893" y="164856"/>
          <a:ext cx="656426" cy="4318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6BF6C792-A0DA-4413-8EF8-00E1ACDD5B26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2.3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0.07552</cdr:x>
      <cdr:y>0.02455</cdr:y>
    </cdr:from>
    <cdr:to>
      <cdr:x>0.63056</cdr:x>
      <cdr:y>0.09246</cdr:y>
    </cdr:to>
    <cdr:sp macro="" textlink="'Data 3'!$B$1:$E$1">
      <cdr:nvSpPr>
        <cdr:cNvPr id="14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43785" y="164856"/>
          <a:ext cx="5466515" cy="4560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A9F116D3-FEEA-4886-A96E-4AF99CCC1C1B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Number of pensioners in Finland by type of pension received, 1980–2022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0.93899</cdr:x>
      <cdr:y>0.9284</cdr:y>
    </cdr:from>
    <cdr:to>
      <cdr:x>1</cdr:x>
      <cdr:y>0.98231</cdr:y>
    </cdr:to>
    <cdr:pic>
      <cdr:nvPicPr>
        <cdr:cNvPr id="15" name="Kuva 14">
          <a:extLst xmlns:a="http://schemas.openxmlformats.org/drawingml/2006/main">
            <a:ext uri="{FF2B5EF4-FFF2-40B4-BE49-F238E27FC236}">
              <a16:creationId xmlns:a16="http://schemas.microsoft.com/office/drawing/2014/main" id="{759337A6-290D-4A94-9C7D-75E934CED80C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9256916" y="6252008"/>
          <a:ext cx="601459" cy="36303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0.75845</cdr:x>
      <cdr:y>0.9703</cdr:y>
    </cdr:from>
    <cdr:to>
      <cdr:x>1</cdr:x>
      <cdr:y>1</cdr:y>
    </cdr:to>
    <cdr:sp macro="" textlink="'Data 3'!$A$50">
      <cdr:nvSpPr>
        <cdr:cNvPr id="16" name="Tekstiruutu 1"/>
        <cdr:cNvSpPr txBox="1"/>
      </cdr:nvSpPr>
      <cdr:spPr>
        <a:xfrm xmlns:a="http://schemas.openxmlformats.org/drawingml/2006/main">
          <a:off x="7477125" y="6534150"/>
          <a:ext cx="2381250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t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fld id="{BD52A61B-6B0A-4E6E-BE70-4C5D6CED122B}" type="TxLink">
            <a:rPr lang="en-US" sz="8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Statistical Information Service 20.7.2023</a:t>
          </a:fld>
          <a:endParaRPr lang="fi-FI" sz="12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858375" cy="6734175"/>
    <xdr:graphicFrame macro="">
      <xdr:nvGraphicFramePr>
        <xdr:cNvPr id="2" name="Kaavio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0.16786</cdr:x>
      <cdr:y>0.29037</cdr:y>
    </cdr:from>
    <cdr:to>
      <cdr:x>0.19386</cdr:x>
      <cdr:y>0.33162</cdr:y>
    </cdr:to>
    <cdr:sp macro="" textlink="">
      <cdr:nvSpPr>
        <cdr:cNvPr id="4111" name="Text Box 1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481377" y="2931700"/>
          <a:ext cx="384353" cy="41648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none" lIns="27432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500" b="0" i="0" u="none" strike="noStrike" baseline="0">
              <a:solidFill>
                <a:srgbClr val="000000"/>
              </a:solidFill>
              <a:latin typeface="Arial"/>
              <a:cs typeface="Arial"/>
            </a:rPr>
            <a:t>1.</a:t>
          </a:r>
        </a:p>
      </cdr:txBody>
    </cdr:sp>
  </cdr:relSizeAnchor>
  <cdr:relSizeAnchor xmlns:cdr="http://schemas.openxmlformats.org/drawingml/2006/chartDrawing">
    <cdr:from>
      <cdr:x>0.317</cdr:x>
      <cdr:y>0.69545</cdr:y>
    </cdr:from>
    <cdr:to>
      <cdr:x>0.343</cdr:x>
      <cdr:y>0.73081</cdr:y>
    </cdr:to>
    <cdr:sp macro="" textlink="">
      <cdr:nvSpPr>
        <cdr:cNvPr id="4112" name="Text Box 1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686148" y="7021563"/>
          <a:ext cx="384352" cy="35701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none" lIns="27432" tIns="27432" rIns="0" bIns="0" anchor="t" upright="1">
          <a:no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500" b="0" i="0" u="none" strike="noStrike" baseline="0">
              <a:solidFill>
                <a:srgbClr val="000000"/>
              </a:solidFill>
              <a:latin typeface="Arial"/>
              <a:cs typeface="Arial"/>
            </a:rPr>
            <a:t>2.</a:t>
          </a:r>
        </a:p>
      </cdr:txBody>
    </cdr:sp>
  </cdr:relSizeAnchor>
  <cdr:relSizeAnchor xmlns:cdr="http://schemas.openxmlformats.org/drawingml/2006/chartDrawing">
    <cdr:from>
      <cdr:x>0.43407</cdr:x>
      <cdr:y>0.78059</cdr:y>
    </cdr:from>
    <cdr:to>
      <cdr:x>0.46007</cdr:x>
      <cdr:y>0.82184</cdr:y>
    </cdr:to>
    <cdr:sp macro="" textlink="">
      <cdr:nvSpPr>
        <cdr:cNvPr id="4113" name="Text Box 1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416790" y="7881276"/>
          <a:ext cx="384353" cy="416481"/>
        </a:xfrm>
        <a:prstGeom xmlns:a="http://schemas.openxmlformats.org/drawingml/2006/main" prst="rect">
          <a:avLst/>
        </a:prstGeom>
        <a:solidFill xmlns:a="http://schemas.openxmlformats.org/drawingml/2006/main">
          <a:srgbClr xmlns:mc="http://schemas.openxmlformats.org/markup-compatibility/2006" xmlns:a14="http://schemas.microsoft.com/office/drawing/2010/main" val="FFFFFF" mc:Ignorable="a14" a14:legacySpreadsheetColorIndex="9"/>
        </a:solidFill>
        <a:ln xmlns:a="http://schemas.openxmlformats.org/drawingml/2006/main">
          <a:noFill/>
        </a:ln>
        <a:extLst xmlns:a="http://schemas.openxmlformats.org/drawingml/2006/main"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none" lIns="27432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500" b="0" i="0" u="none" strike="noStrike" baseline="0">
              <a:solidFill>
                <a:srgbClr val="000000"/>
              </a:solidFill>
              <a:latin typeface="Arial"/>
              <a:cs typeface="Arial"/>
            </a:rPr>
            <a:t>3.</a:t>
          </a:r>
        </a:p>
      </cdr:txBody>
    </cdr:sp>
  </cdr:relSizeAnchor>
  <cdr:relSizeAnchor xmlns:cdr="http://schemas.openxmlformats.org/drawingml/2006/chartDrawing">
    <cdr:from>
      <cdr:x>0.57971</cdr:x>
      <cdr:y>0.78643</cdr:y>
    </cdr:from>
    <cdr:to>
      <cdr:x>0.61525</cdr:x>
      <cdr:y>0.82339</cdr:y>
    </cdr:to>
    <cdr:sp macro="" textlink="">
      <cdr:nvSpPr>
        <cdr:cNvPr id="4114" name="Text Box 1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569737" y="7940208"/>
          <a:ext cx="525381" cy="373166"/>
        </a:xfrm>
        <a:prstGeom xmlns:a="http://schemas.openxmlformats.org/drawingml/2006/main" prst="rect">
          <a:avLst/>
        </a:prstGeom>
        <a:solidFill xmlns:a="http://schemas.openxmlformats.org/drawingml/2006/main">
          <a:srgbClr xmlns:mc="http://schemas.openxmlformats.org/markup-compatibility/2006" xmlns:a14="http://schemas.microsoft.com/office/drawing/2010/main" val="FFFFFF" mc:Ignorable="a14" a14:legacySpreadsheetColorIndex="9"/>
        </a:solidFill>
        <a:ln xmlns:a="http://schemas.openxmlformats.org/drawingml/2006/main">
          <a:noFill/>
        </a:ln>
        <a:extLst xmlns:a="http://schemas.openxmlformats.org/drawingml/2006/main"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27432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500" b="0" i="0" u="none" strike="noStrike" baseline="0">
              <a:solidFill>
                <a:srgbClr val="000000"/>
              </a:solidFill>
              <a:latin typeface="Arial"/>
              <a:cs typeface="Arial"/>
            </a:rPr>
            <a:t>4.</a:t>
          </a:r>
        </a:p>
      </cdr:txBody>
    </cdr:sp>
  </cdr:relSizeAnchor>
  <cdr:relSizeAnchor xmlns:cdr="http://schemas.openxmlformats.org/drawingml/2006/chartDrawing">
    <cdr:from>
      <cdr:x>0.70856</cdr:x>
      <cdr:y>0.7002</cdr:y>
    </cdr:from>
    <cdr:to>
      <cdr:x>0.73456</cdr:x>
      <cdr:y>0.74145</cdr:y>
    </cdr:to>
    <cdr:sp macro="" textlink="">
      <cdr:nvSpPr>
        <cdr:cNvPr id="4115" name="Text Box 1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474457" y="7069594"/>
          <a:ext cx="384352" cy="41648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none" lIns="27432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500" b="0" i="0" u="none" strike="noStrike" baseline="0">
              <a:solidFill>
                <a:srgbClr val="000000"/>
              </a:solidFill>
              <a:latin typeface="Arial"/>
              <a:cs typeface="Arial"/>
            </a:rPr>
            <a:t>5.</a:t>
          </a:r>
        </a:p>
      </cdr:txBody>
    </cdr:sp>
  </cdr:relSizeAnchor>
  <cdr:relSizeAnchor xmlns:cdr="http://schemas.openxmlformats.org/drawingml/2006/chartDrawing">
    <cdr:from>
      <cdr:x>0.84656</cdr:x>
      <cdr:y>0.80048</cdr:y>
    </cdr:from>
    <cdr:to>
      <cdr:x>0.86828</cdr:x>
      <cdr:y>0.83546</cdr:y>
    </cdr:to>
    <cdr:sp macro="" textlink="">
      <cdr:nvSpPr>
        <cdr:cNvPr id="4116" name="Text Box 2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2514547" y="8082088"/>
          <a:ext cx="321082" cy="353176"/>
        </a:xfrm>
        <a:prstGeom xmlns:a="http://schemas.openxmlformats.org/drawingml/2006/main" prst="rect">
          <a:avLst/>
        </a:prstGeom>
        <a:solidFill xmlns:a="http://schemas.openxmlformats.org/drawingml/2006/main">
          <a:srgbClr xmlns:mc="http://schemas.openxmlformats.org/markup-compatibility/2006" xmlns:a14="http://schemas.microsoft.com/office/drawing/2010/main" val="FFFFFF" mc:Ignorable="a14" a14:legacySpreadsheetColorIndex="9"/>
        </a:solidFill>
        <a:ln xmlns:a="http://schemas.openxmlformats.org/drawingml/2006/main">
          <a:noFill/>
        </a:ln>
        <a:extLst xmlns:a="http://schemas.openxmlformats.org/drawingml/2006/main"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36576" tIns="27432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500" b="0" i="0" u="none" strike="noStrike" baseline="0">
              <a:solidFill>
                <a:srgbClr val="000000"/>
              </a:solidFill>
              <a:latin typeface="Arial"/>
              <a:cs typeface="Arial"/>
            </a:rPr>
            <a:t>6.</a:t>
          </a:r>
        </a:p>
        <a:p xmlns:a="http://schemas.openxmlformats.org/drawingml/2006/main">
          <a:pPr algn="l" rtl="0">
            <a:defRPr sz="1000"/>
          </a:pPr>
          <a:endParaRPr lang="fi-FI" sz="15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0.13043</cdr:x>
      <cdr:y>0.88698</cdr:y>
    </cdr:from>
    <cdr:to>
      <cdr:x>0.77391</cdr:x>
      <cdr:y>0.91513</cdr:y>
    </cdr:to>
    <cdr:sp macro="" textlink="'Data 4'!$A$39:$H$39">
      <cdr:nvSpPr>
        <cdr:cNvPr id="4118" name="Text Box 2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285875" y="5973106"/>
          <a:ext cx="6343649" cy="18956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36576" tIns="22860" rIns="36576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3E2C024D-487A-4947-957F-5D270897947A}" type="TxLink"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*Special pensions: front-veterans´ pensions, early front-veterans´ pensions, special pensions to farmers, and part-time pensions.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0.0058</cdr:x>
      <cdr:y>0.96747</cdr:y>
    </cdr:from>
    <cdr:to>
      <cdr:x>0.33527</cdr:x>
      <cdr:y>1</cdr:y>
    </cdr:to>
    <cdr:sp macro="" textlink="'Data 4'!$A$41">
      <cdr:nvSpPr>
        <cdr:cNvPr id="4119" name="Text Box 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7179" y="6515100"/>
          <a:ext cx="3247996" cy="21907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90000" tIns="46800" rIns="90000" bIns="4680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8F38E081-D9E6-4962-B646-3D2ABB245458}" type="TxLink"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Source: FCP/Kela- Statistical Yearbook of Pensioners in Finland</a:t>
          </a:fld>
          <a:endParaRPr lang="fi-FI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0.13594</cdr:x>
      <cdr:y>0.8456</cdr:y>
    </cdr:from>
    <cdr:to>
      <cdr:x>0.24721</cdr:x>
      <cdr:y>0.87624</cdr:y>
    </cdr:to>
    <cdr:grpSp>
      <cdr:nvGrpSpPr>
        <cdr:cNvPr id="2" name="Ryhmä 1">
          <a:extLst xmlns:a="http://schemas.openxmlformats.org/drawingml/2006/main">
            <a:ext uri="{FF2B5EF4-FFF2-40B4-BE49-F238E27FC236}">
              <a16:creationId xmlns:a16="http://schemas.microsoft.com/office/drawing/2014/main" id="{6542F644-5E79-4892-B7FC-DBD2F52E5938}"/>
            </a:ext>
          </a:extLst>
        </cdr:cNvPr>
        <cdr:cNvGrpSpPr/>
      </cdr:nvGrpSpPr>
      <cdr:grpSpPr>
        <a:xfrm xmlns:a="http://schemas.openxmlformats.org/drawingml/2006/main">
          <a:off x="1340147" y="5694418"/>
          <a:ext cx="1096942" cy="206336"/>
          <a:chOff x="1338829" y="5678338"/>
          <a:chExt cx="1095878" cy="205731"/>
        </a:xfrm>
      </cdr:grpSpPr>
      <cdr:sp macro="" textlink="">
        <cdr:nvSpPr>
          <cdr:cNvPr id="4099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1338829" y="5678338"/>
            <a:ext cx="342000" cy="205731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8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vertOverflow="clip" wrap="square" lIns="0" tIns="54000" rIns="0" bIns="0" anchor="t" upright="1"/>
          <a:lstStyle xmlns:a="http://schemas.openxmlformats.org/drawingml/2006/main"/>
          <a:p xmlns:a="http://schemas.openxmlformats.org/drawingml/2006/main">
            <a:pPr algn="l" rtl="0">
              <a:defRPr sz="1000"/>
            </a:pPr>
            <a:r>
              <a:rPr lang="fi-FI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2000</a:t>
            </a:r>
          </a:p>
          <a:p xmlns:a="http://schemas.openxmlformats.org/drawingml/2006/main">
            <a:pPr algn="l" rtl="0">
              <a:defRPr sz="1000"/>
            </a:pPr>
            <a:endParaRPr lang="fi-FI" sz="12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cdr:txBody>
      </cdr:sp>
      <cdr:sp macro="" textlink="">
        <cdr:nvSpPr>
          <cdr:cNvPr id="34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2092707" y="5678338"/>
            <a:ext cx="342000" cy="205200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8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wrap="square" lIns="0" tIns="54000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r>
              <a:rPr lang="fi-FI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2020</a:t>
            </a:r>
          </a:p>
          <a:p xmlns:a="http://schemas.openxmlformats.org/drawingml/2006/main">
            <a:pPr algn="l" rtl="0">
              <a:defRPr sz="1000"/>
            </a:pPr>
            <a:endParaRPr lang="fi-FI" sz="12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0.2665</cdr:x>
      <cdr:y>0.8456</cdr:y>
    </cdr:from>
    <cdr:to>
      <cdr:x>0.37737</cdr:x>
      <cdr:y>0.87624</cdr:y>
    </cdr:to>
    <cdr:grpSp>
      <cdr:nvGrpSpPr>
        <cdr:cNvPr id="35" name="Ryhmä 34">
          <a:extLst xmlns:a="http://schemas.openxmlformats.org/drawingml/2006/main">
            <a:ext uri="{FF2B5EF4-FFF2-40B4-BE49-F238E27FC236}">
              <a16:creationId xmlns:a16="http://schemas.microsoft.com/office/drawing/2014/main" id="{53B59AA8-9DE9-4C92-AFAD-BAA3C9DC30E2}"/>
            </a:ext>
          </a:extLst>
        </cdr:cNvPr>
        <cdr:cNvGrpSpPr/>
      </cdr:nvGrpSpPr>
      <cdr:grpSpPr>
        <a:xfrm xmlns:a="http://schemas.openxmlformats.org/drawingml/2006/main">
          <a:off x="2627257" y="5694418"/>
          <a:ext cx="1092998" cy="206336"/>
          <a:chOff x="0" y="0"/>
          <a:chExt cx="1091916" cy="205731"/>
        </a:xfrm>
      </cdr:grpSpPr>
      <cdr:sp macro="" textlink="">
        <cdr:nvSpPr>
          <cdr:cNvPr id="36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0" y="0"/>
            <a:ext cx="342000" cy="205731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8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wrap="square" lIns="0" tIns="54000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r>
              <a:rPr lang="fi-FI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2000</a:t>
            </a:r>
          </a:p>
          <a:p xmlns:a="http://schemas.openxmlformats.org/drawingml/2006/main">
            <a:pPr algn="l" rtl="0">
              <a:defRPr sz="1000"/>
            </a:pPr>
            <a:endParaRPr lang="fi-FI" sz="12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cdr:txBody>
      </cdr:sp>
      <cdr:sp macro="" textlink="">
        <cdr:nvSpPr>
          <cdr:cNvPr id="37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749916" y="0"/>
            <a:ext cx="342000" cy="205200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8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wrap="square" lIns="0" tIns="54000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r>
              <a:rPr lang="fi-FI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2020</a:t>
            </a:r>
          </a:p>
          <a:p xmlns:a="http://schemas.openxmlformats.org/drawingml/2006/main">
            <a:pPr algn="l" rtl="0">
              <a:defRPr sz="1000"/>
            </a:pPr>
            <a:endParaRPr lang="fi-FI" sz="12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0.39706</cdr:x>
      <cdr:y>0.8456</cdr:y>
    </cdr:from>
    <cdr:to>
      <cdr:x>0.48116</cdr:x>
      <cdr:y>0.87624</cdr:y>
    </cdr:to>
    <cdr:grpSp>
      <cdr:nvGrpSpPr>
        <cdr:cNvPr id="38" name="Ryhmä 37">
          <a:extLst xmlns:a="http://schemas.openxmlformats.org/drawingml/2006/main">
            <a:ext uri="{FF2B5EF4-FFF2-40B4-BE49-F238E27FC236}">
              <a16:creationId xmlns:a16="http://schemas.microsoft.com/office/drawing/2014/main" id="{D88D306F-ACE7-40F3-A272-FB3354D56DB2}"/>
            </a:ext>
          </a:extLst>
        </cdr:cNvPr>
        <cdr:cNvGrpSpPr/>
      </cdr:nvGrpSpPr>
      <cdr:grpSpPr>
        <a:xfrm xmlns:a="http://schemas.openxmlformats.org/drawingml/2006/main">
          <a:off x="3914366" y="5694418"/>
          <a:ext cx="829090" cy="206336"/>
          <a:chOff x="0" y="0"/>
          <a:chExt cx="828304" cy="205731"/>
        </a:xfrm>
      </cdr:grpSpPr>
      <cdr:sp macro="" textlink="">
        <cdr:nvSpPr>
          <cdr:cNvPr id="39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0" y="0"/>
            <a:ext cx="342000" cy="205731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8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wrap="square" lIns="0" tIns="54000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r>
              <a:rPr lang="fi-FI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2000</a:t>
            </a:r>
          </a:p>
          <a:p xmlns:a="http://schemas.openxmlformats.org/drawingml/2006/main">
            <a:pPr algn="l" rtl="0">
              <a:defRPr sz="1000"/>
            </a:pPr>
            <a:endParaRPr lang="fi-FI" sz="12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cdr:txBody>
      </cdr:sp>
      <cdr:sp macro="" textlink="">
        <cdr:nvSpPr>
          <cdr:cNvPr id="40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486304" y="0"/>
            <a:ext cx="342000" cy="205200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8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wrap="square" lIns="0" tIns="54000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r>
              <a:rPr lang="fi-FI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2014</a:t>
            </a:r>
          </a:p>
          <a:p xmlns:a="http://schemas.openxmlformats.org/drawingml/2006/main">
            <a:pPr algn="l" rtl="0">
              <a:defRPr sz="1000"/>
            </a:pPr>
            <a:endParaRPr lang="fi-FI" sz="12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0.5281</cdr:x>
      <cdr:y>0.8456</cdr:y>
    </cdr:from>
    <cdr:to>
      <cdr:x>0.64095</cdr:x>
      <cdr:y>0.87624</cdr:y>
    </cdr:to>
    <cdr:grpSp>
      <cdr:nvGrpSpPr>
        <cdr:cNvPr id="41" name="Ryhmä 40">
          <a:extLst xmlns:a="http://schemas.openxmlformats.org/drawingml/2006/main">
            <a:ext uri="{FF2B5EF4-FFF2-40B4-BE49-F238E27FC236}">
              <a16:creationId xmlns:a16="http://schemas.microsoft.com/office/drawing/2014/main" id="{C6B8C0EE-D8E1-41EC-9D66-996547EFFDB5}"/>
            </a:ext>
          </a:extLst>
        </cdr:cNvPr>
        <cdr:cNvGrpSpPr/>
      </cdr:nvGrpSpPr>
      <cdr:grpSpPr>
        <a:xfrm xmlns:a="http://schemas.openxmlformats.org/drawingml/2006/main">
          <a:off x="5206208" y="5694418"/>
          <a:ext cx="1112517" cy="206336"/>
          <a:chOff x="0" y="0"/>
          <a:chExt cx="1111421" cy="205731"/>
        </a:xfrm>
      </cdr:grpSpPr>
      <cdr:sp macro="" textlink="">
        <cdr:nvSpPr>
          <cdr:cNvPr id="42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0" y="0"/>
            <a:ext cx="342000" cy="205731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8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wrap="square" lIns="0" tIns="54000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r>
              <a:rPr lang="fi-FI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2000</a:t>
            </a:r>
          </a:p>
          <a:p xmlns:a="http://schemas.openxmlformats.org/drawingml/2006/main">
            <a:pPr algn="l" rtl="0">
              <a:defRPr sz="1000"/>
            </a:pPr>
            <a:endParaRPr lang="fi-FI" sz="12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cdr:txBody>
      </cdr:sp>
      <cdr:sp macro="" textlink="">
        <cdr:nvSpPr>
          <cdr:cNvPr id="43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769421" y="0"/>
            <a:ext cx="342000" cy="205200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8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wrap="square" lIns="0" tIns="54000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r>
              <a:rPr lang="fi-FI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2020</a:t>
            </a:r>
          </a:p>
          <a:p xmlns:a="http://schemas.openxmlformats.org/drawingml/2006/main">
            <a:pPr algn="l" rtl="0">
              <a:defRPr sz="1000"/>
            </a:pPr>
            <a:endParaRPr lang="fi-FI" sz="12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0.65891</cdr:x>
      <cdr:y>0.8456</cdr:y>
    </cdr:from>
    <cdr:to>
      <cdr:x>0.77547</cdr:x>
      <cdr:y>0.87758</cdr:y>
    </cdr:to>
    <cdr:grpSp>
      <cdr:nvGrpSpPr>
        <cdr:cNvPr id="44" name="Ryhmä 43">
          <a:extLst xmlns:a="http://schemas.openxmlformats.org/drawingml/2006/main">
            <a:ext uri="{FF2B5EF4-FFF2-40B4-BE49-F238E27FC236}">
              <a16:creationId xmlns:a16="http://schemas.microsoft.com/office/drawing/2014/main" id="{DD0B2EB9-2939-420C-92D6-9BCA27FC0816}"/>
            </a:ext>
          </a:extLst>
        </cdr:cNvPr>
        <cdr:cNvGrpSpPr/>
      </cdr:nvGrpSpPr>
      <cdr:grpSpPr>
        <a:xfrm xmlns:a="http://schemas.openxmlformats.org/drawingml/2006/main">
          <a:off x="6495782" y="5694418"/>
          <a:ext cx="1149092" cy="215359"/>
          <a:chOff x="0" y="0"/>
          <a:chExt cx="1147964" cy="214697"/>
        </a:xfrm>
      </cdr:grpSpPr>
      <cdr:sp macro="" textlink="">
        <cdr:nvSpPr>
          <cdr:cNvPr id="45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0" y="0"/>
            <a:ext cx="342000" cy="205731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8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wrap="square" lIns="0" tIns="54000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r>
              <a:rPr lang="fi-FI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2000</a:t>
            </a:r>
          </a:p>
          <a:p xmlns:a="http://schemas.openxmlformats.org/drawingml/2006/main">
            <a:pPr algn="l" rtl="0">
              <a:defRPr sz="1000"/>
            </a:pPr>
            <a:endParaRPr lang="fi-FI" sz="12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cdr:txBody>
      </cdr:sp>
      <cdr:sp macro="" textlink="">
        <cdr:nvSpPr>
          <cdr:cNvPr id="46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805964" y="9497"/>
            <a:ext cx="342000" cy="205200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8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wrap="square" lIns="0" tIns="54000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r>
              <a:rPr lang="fi-FI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2020</a:t>
            </a:r>
          </a:p>
          <a:p xmlns:a="http://schemas.openxmlformats.org/drawingml/2006/main">
            <a:pPr algn="l" rtl="0">
              <a:defRPr sz="1000"/>
            </a:pPr>
            <a:endParaRPr lang="fi-FI" sz="12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0.78971</cdr:x>
      <cdr:y>0.8456</cdr:y>
    </cdr:from>
    <cdr:to>
      <cdr:x>0.90342</cdr:x>
      <cdr:y>0.87624</cdr:y>
    </cdr:to>
    <cdr:grpSp>
      <cdr:nvGrpSpPr>
        <cdr:cNvPr id="47" name="Ryhmä 46">
          <a:extLst xmlns:a="http://schemas.openxmlformats.org/drawingml/2006/main">
            <a:ext uri="{FF2B5EF4-FFF2-40B4-BE49-F238E27FC236}">
              <a16:creationId xmlns:a16="http://schemas.microsoft.com/office/drawing/2014/main" id="{C96FCD1B-19E0-4DBB-A961-1AB6D5A3920D}"/>
            </a:ext>
          </a:extLst>
        </cdr:cNvPr>
        <cdr:cNvGrpSpPr/>
      </cdr:nvGrpSpPr>
      <cdr:grpSpPr>
        <a:xfrm xmlns:a="http://schemas.openxmlformats.org/drawingml/2006/main">
          <a:off x="7785257" y="5694418"/>
          <a:ext cx="1120996" cy="206336"/>
          <a:chOff x="0" y="0"/>
          <a:chExt cx="1119933" cy="205731"/>
        </a:xfrm>
      </cdr:grpSpPr>
      <cdr:sp macro="" textlink="">
        <cdr:nvSpPr>
          <cdr:cNvPr id="48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0" y="0"/>
            <a:ext cx="342000" cy="205731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8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wrap="square" lIns="0" tIns="54000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r>
              <a:rPr lang="fi-FI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2000</a:t>
            </a:r>
          </a:p>
          <a:p xmlns:a="http://schemas.openxmlformats.org/drawingml/2006/main">
            <a:pPr algn="l" rtl="0">
              <a:defRPr sz="1000"/>
            </a:pPr>
            <a:endParaRPr lang="fi-FI" sz="12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cdr:txBody>
      </cdr:sp>
      <cdr:sp macro="" textlink="">
        <cdr:nvSpPr>
          <cdr:cNvPr id="49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777933" y="0"/>
            <a:ext cx="342000" cy="205200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8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wrap="square" lIns="0" tIns="54000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r>
              <a:rPr lang="fi-FI" sz="12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2020</a:t>
            </a:r>
          </a:p>
          <a:p xmlns:a="http://schemas.openxmlformats.org/drawingml/2006/main">
            <a:pPr algn="l" rtl="0">
              <a:defRPr sz="1000"/>
            </a:pPr>
            <a:endParaRPr lang="fi-FI" sz="12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0.02163</cdr:x>
      <cdr:y>0.02469</cdr:y>
    </cdr:from>
    <cdr:to>
      <cdr:x>0.08829</cdr:x>
      <cdr:y>0.08899</cdr:y>
    </cdr:to>
    <cdr:sp macro="" textlink="'Data 4'!$A$1">
      <cdr:nvSpPr>
        <cdr:cNvPr id="51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3258" y="166032"/>
          <a:ext cx="657177" cy="43238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747C7FC1-A3DF-4CE5-B10A-DC5D2E5CBA02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2.4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0.07991</cdr:x>
      <cdr:y>0.02469</cdr:y>
    </cdr:from>
    <cdr:to>
      <cdr:x>0.58027</cdr:x>
      <cdr:y>0.09259</cdr:y>
    </cdr:to>
    <cdr:sp macro="" textlink="'Data 4'!$B$1">
      <cdr:nvSpPr>
        <cdr:cNvPr id="52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7022" y="165796"/>
          <a:ext cx="4927978" cy="45595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8D4521E9-9278-4CC8-8DB9-2EA937244239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Number of pensioners in Finland, by pension category, 1990–2022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0.93897</cdr:x>
      <cdr:y>0.92841</cdr:y>
    </cdr:from>
    <cdr:to>
      <cdr:x>1</cdr:x>
      <cdr:y>0.98231</cdr:y>
    </cdr:to>
    <cdr:pic>
      <cdr:nvPicPr>
        <cdr:cNvPr id="53" name="Kuva 52">
          <a:extLst xmlns:a="http://schemas.openxmlformats.org/drawingml/2006/main">
            <a:ext uri="{FF2B5EF4-FFF2-40B4-BE49-F238E27FC236}">
              <a16:creationId xmlns:a16="http://schemas.microsoft.com/office/drawing/2014/main" id="{305DFC69-9B35-4A5E-9BF2-556E2FE7143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9256719" y="6252075"/>
          <a:ext cx="601656" cy="362972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0.75072</cdr:x>
      <cdr:y>0.97171</cdr:y>
    </cdr:from>
    <cdr:to>
      <cdr:x>1</cdr:x>
      <cdr:y>1</cdr:y>
    </cdr:to>
    <cdr:sp macro="" textlink="'Data 4'!$A$42">
      <cdr:nvSpPr>
        <cdr:cNvPr id="54" name="Tekstiruutu 1"/>
        <cdr:cNvSpPr txBox="1"/>
      </cdr:nvSpPr>
      <cdr:spPr>
        <a:xfrm xmlns:a="http://schemas.openxmlformats.org/drawingml/2006/main">
          <a:off x="7400925" y="6543675"/>
          <a:ext cx="2457450" cy="1905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t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fld id="{10B41E10-AF63-4965-AB66-C5C0DA6169FC}" type="TxLink">
            <a:rPr lang="en-US" sz="8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Statistical Information Service 20.7.2023</a:t>
          </a:fld>
          <a:endParaRPr lang="fi-FI" sz="12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0.57063</cdr:x>
      <cdr:y>0.32889</cdr:y>
    </cdr:from>
    <cdr:to>
      <cdr:x>0.80491</cdr:x>
      <cdr:y>0.53534</cdr:y>
    </cdr:to>
    <cdr:grpSp>
      <cdr:nvGrpSpPr>
        <cdr:cNvPr id="5" name="Ryhmä 4">
          <a:extLst xmlns:a="http://schemas.openxmlformats.org/drawingml/2006/main">
            <a:ext uri="{FF2B5EF4-FFF2-40B4-BE49-F238E27FC236}">
              <a16:creationId xmlns:a16="http://schemas.microsoft.com/office/drawing/2014/main" id="{B4EB1690-636F-420F-BC1F-E153C5209586}"/>
            </a:ext>
          </a:extLst>
        </cdr:cNvPr>
        <cdr:cNvGrpSpPr/>
      </cdr:nvGrpSpPr>
      <cdr:grpSpPr>
        <a:xfrm xmlns:a="http://schemas.openxmlformats.org/drawingml/2006/main">
          <a:off x="5625485" y="2214803"/>
          <a:ext cx="2309620" cy="1390270"/>
          <a:chOff x="5445060" y="1003300"/>
          <a:chExt cx="2307382" cy="1386364"/>
        </a:xfrm>
      </cdr:grpSpPr>
      <cdr:grpSp>
        <cdr:nvGrpSpPr>
          <cdr:cNvPr id="61" name="Ryhmä 60">
            <a:extLst xmlns:a="http://schemas.openxmlformats.org/drawingml/2006/main">
              <a:ext uri="{FF2B5EF4-FFF2-40B4-BE49-F238E27FC236}">
                <a16:creationId xmlns:a16="http://schemas.microsoft.com/office/drawing/2014/main" id="{80746697-7BCC-4059-A5BC-380E99833F22}"/>
              </a:ext>
            </a:extLst>
          </cdr:cNvPr>
          <cdr:cNvGrpSpPr/>
        </cdr:nvGrpSpPr>
        <cdr:grpSpPr>
          <a:xfrm xmlns:a="http://schemas.openxmlformats.org/drawingml/2006/main">
            <a:off x="5445060" y="1003300"/>
            <a:ext cx="269941" cy="1386364"/>
            <a:chOff x="0" y="0"/>
            <a:chExt cx="2799869" cy="1386364"/>
          </a:xfrm>
          <a:solidFill xmlns:a="http://schemas.openxmlformats.org/drawingml/2006/main">
            <a:schemeClr val="bg1"/>
          </a:solidFill>
        </cdr:grpSpPr>
        <cdr:sp macro="" textlink="">
          <cdr:nvSpPr>
            <cdr:cNvPr id="62" name="Tekstiruutu 2"/>
            <cdr:cNvSpPr txBox="1"/>
          </cdr:nvSpPr>
          <cdr:spPr>
            <a:xfrm xmlns:a="http://schemas.openxmlformats.org/drawingml/2006/main">
              <a:off x="0" y="0"/>
              <a:ext cx="2799869" cy="230400"/>
            </a:xfrm>
            <a:prstGeom xmlns:a="http://schemas.openxmlformats.org/drawingml/2006/main" prst="rect">
              <a:avLst/>
            </a:prstGeom>
            <a:grpFill xmlns:a="http://schemas.openxmlformats.org/drawingml/2006/main"/>
          </cdr:spPr>
          <cdr:txBody>
            <a:bodyPr xmlns:a="http://schemas.openxmlformats.org/drawingml/2006/main" wrap="square" lIns="0" tIns="0" rIns="0" bIns="0" rtlCol="0" anchor="ctr" anchorCtr="0"/>
            <a:lstStyle xmlns:a="http://schemas.openxmlformats.org/drawingml/2006/main">
              <a:lvl1pPr marL="0" indent="0">
                <a:defRPr sz="1100">
                  <a:latin typeface="+mn-lt"/>
                  <a:ea typeface="+mn-ea"/>
                  <a:cs typeface="+mn-cs"/>
                </a:defRPr>
              </a:lvl1pPr>
              <a:lvl2pPr marL="457200" indent="0">
                <a:defRPr sz="1100">
                  <a:latin typeface="+mn-lt"/>
                  <a:ea typeface="+mn-ea"/>
                  <a:cs typeface="+mn-cs"/>
                </a:defRPr>
              </a:lvl2pPr>
              <a:lvl3pPr marL="914400" indent="0">
                <a:defRPr sz="1100">
                  <a:latin typeface="+mn-lt"/>
                  <a:ea typeface="+mn-ea"/>
                  <a:cs typeface="+mn-cs"/>
                </a:defRPr>
              </a:lvl3pPr>
              <a:lvl4pPr marL="1371600" indent="0">
                <a:defRPr sz="1100">
                  <a:latin typeface="+mn-lt"/>
                  <a:ea typeface="+mn-ea"/>
                  <a:cs typeface="+mn-cs"/>
                </a:defRPr>
              </a:lvl4pPr>
              <a:lvl5pPr marL="1828800" indent="0">
                <a:defRPr sz="1100">
                  <a:latin typeface="+mn-lt"/>
                  <a:ea typeface="+mn-ea"/>
                  <a:cs typeface="+mn-cs"/>
                </a:defRPr>
              </a:lvl5pPr>
              <a:lvl6pPr marL="2286000" indent="0">
                <a:defRPr sz="1100">
                  <a:latin typeface="+mn-lt"/>
                  <a:ea typeface="+mn-ea"/>
                  <a:cs typeface="+mn-cs"/>
                </a:defRPr>
              </a:lvl6pPr>
              <a:lvl7pPr marL="2743200" indent="0">
                <a:defRPr sz="1100">
                  <a:latin typeface="+mn-lt"/>
                  <a:ea typeface="+mn-ea"/>
                  <a:cs typeface="+mn-cs"/>
                </a:defRPr>
              </a:lvl7pPr>
              <a:lvl8pPr marL="3200400" indent="0">
                <a:defRPr sz="1100">
                  <a:latin typeface="+mn-lt"/>
                  <a:ea typeface="+mn-ea"/>
                  <a:cs typeface="+mn-cs"/>
                </a:defRPr>
              </a:lvl8pPr>
              <a:lvl9pPr marL="3657600" indent="0">
                <a:defRPr sz="1100">
                  <a:latin typeface="+mn-lt"/>
                  <a:ea typeface="+mn-ea"/>
                  <a:cs typeface="+mn-cs"/>
                </a:defRPr>
              </a:lvl9pPr>
            </a:lstStyle>
            <a:p xmlns:a="http://schemas.openxmlformats.org/drawingml/2006/main">
              <a:r>
                <a:rPr lang="en-US" sz="1400" b="0" i="0" u="none" strike="noStrike">
                  <a:solidFill>
                    <a:srgbClr val="000000"/>
                  </a:solidFill>
                  <a:latin typeface="Arial"/>
                  <a:cs typeface="Arial"/>
                </a:rPr>
                <a:t>1=</a:t>
              </a:r>
              <a:endParaRPr lang="fi-FI" sz="1400">
                <a:latin typeface="Arial" panose="020B0604020202020204" pitchFamily="34" charset="0"/>
                <a:cs typeface="Arial" panose="020B0604020202020204" pitchFamily="34" charset="0"/>
              </a:endParaRPr>
            </a:p>
          </cdr:txBody>
        </cdr:sp>
        <cdr:sp macro="" textlink="">
          <cdr:nvSpPr>
            <cdr:cNvPr id="63" name="Tekstiruutu 1"/>
            <cdr:cNvSpPr txBox="1"/>
          </cdr:nvSpPr>
          <cdr:spPr>
            <a:xfrm xmlns:a="http://schemas.openxmlformats.org/drawingml/2006/main">
              <a:off x="0" y="231193"/>
              <a:ext cx="2799869" cy="230400"/>
            </a:xfrm>
            <a:prstGeom xmlns:a="http://schemas.openxmlformats.org/drawingml/2006/main" prst="rect">
              <a:avLst/>
            </a:prstGeom>
            <a:grpFill xmlns:a="http://schemas.openxmlformats.org/drawingml/2006/main"/>
          </cdr:spPr>
          <cdr:txBody>
            <a:bodyPr xmlns:a="http://schemas.openxmlformats.org/drawingml/2006/main" wrap="square" lIns="0" tIns="0" rIns="0" bIns="0" rtlCol="0" anchor="ctr" anchorCtr="0"/>
            <a:lstStyle xmlns:a="http://schemas.openxmlformats.org/drawingml/2006/main">
              <a:lvl1pPr marL="0" indent="0">
                <a:defRPr sz="1100">
                  <a:latin typeface="+mn-lt"/>
                  <a:ea typeface="+mn-ea"/>
                  <a:cs typeface="+mn-cs"/>
                </a:defRPr>
              </a:lvl1pPr>
              <a:lvl2pPr marL="457200" indent="0">
                <a:defRPr sz="1100">
                  <a:latin typeface="+mn-lt"/>
                  <a:ea typeface="+mn-ea"/>
                  <a:cs typeface="+mn-cs"/>
                </a:defRPr>
              </a:lvl2pPr>
              <a:lvl3pPr marL="914400" indent="0">
                <a:defRPr sz="1100">
                  <a:latin typeface="+mn-lt"/>
                  <a:ea typeface="+mn-ea"/>
                  <a:cs typeface="+mn-cs"/>
                </a:defRPr>
              </a:lvl3pPr>
              <a:lvl4pPr marL="1371600" indent="0">
                <a:defRPr sz="1100">
                  <a:latin typeface="+mn-lt"/>
                  <a:ea typeface="+mn-ea"/>
                  <a:cs typeface="+mn-cs"/>
                </a:defRPr>
              </a:lvl4pPr>
              <a:lvl5pPr marL="1828800" indent="0">
                <a:defRPr sz="1100">
                  <a:latin typeface="+mn-lt"/>
                  <a:ea typeface="+mn-ea"/>
                  <a:cs typeface="+mn-cs"/>
                </a:defRPr>
              </a:lvl5pPr>
              <a:lvl6pPr marL="2286000" indent="0">
                <a:defRPr sz="1100">
                  <a:latin typeface="+mn-lt"/>
                  <a:ea typeface="+mn-ea"/>
                  <a:cs typeface="+mn-cs"/>
                </a:defRPr>
              </a:lvl6pPr>
              <a:lvl7pPr marL="2743200" indent="0">
                <a:defRPr sz="1100">
                  <a:latin typeface="+mn-lt"/>
                  <a:ea typeface="+mn-ea"/>
                  <a:cs typeface="+mn-cs"/>
                </a:defRPr>
              </a:lvl7pPr>
              <a:lvl8pPr marL="3200400" indent="0">
                <a:defRPr sz="1100">
                  <a:latin typeface="+mn-lt"/>
                  <a:ea typeface="+mn-ea"/>
                  <a:cs typeface="+mn-cs"/>
                </a:defRPr>
              </a:lvl8pPr>
              <a:lvl9pPr marL="3657600" indent="0">
                <a:defRPr sz="1100">
                  <a:latin typeface="+mn-lt"/>
                  <a:ea typeface="+mn-ea"/>
                  <a:cs typeface="+mn-cs"/>
                </a:defRPr>
              </a:lvl9pPr>
            </a:lstStyle>
            <a:p xmlns:a="http://schemas.openxmlformats.org/drawingml/2006/main">
              <a:r>
                <a:rPr lang="en-US" sz="1400" b="0" i="0" u="none" strike="noStrike">
                  <a:solidFill>
                    <a:srgbClr val="000000"/>
                  </a:solidFill>
                  <a:latin typeface="Arial"/>
                  <a:cs typeface="Arial"/>
                </a:rPr>
                <a:t>2=</a:t>
              </a:r>
              <a:endParaRPr lang="fi-FI" sz="1400">
                <a:latin typeface="Arial" panose="020B0604020202020204" pitchFamily="34" charset="0"/>
                <a:cs typeface="Arial" panose="020B0604020202020204" pitchFamily="34" charset="0"/>
              </a:endParaRPr>
            </a:p>
          </cdr:txBody>
        </cdr:sp>
        <cdr:sp macro="" textlink="">
          <cdr:nvSpPr>
            <cdr:cNvPr id="64" name="Tekstiruutu 1"/>
            <cdr:cNvSpPr txBox="1"/>
          </cdr:nvSpPr>
          <cdr:spPr>
            <a:xfrm xmlns:a="http://schemas.openxmlformats.org/drawingml/2006/main">
              <a:off x="0" y="462386"/>
              <a:ext cx="2799869" cy="230400"/>
            </a:xfrm>
            <a:prstGeom xmlns:a="http://schemas.openxmlformats.org/drawingml/2006/main" prst="rect">
              <a:avLst/>
            </a:prstGeom>
            <a:grpFill xmlns:a="http://schemas.openxmlformats.org/drawingml/2006/main"/>
          </cdr:spPr>
          <cdr:txBody>
            <a:bodyPr xmlns:a="http://schemas.openxmlformats.org/drawingml/2006/main" wrap="square" lIns="0" tIns="0" rIns="0" bIns="0" rtlCol="0" anchor="ctr" anchorCtr="0"/>
            <a:lstStyle xmlns:a="http://schemas.openxmlformats.org/drawingml/2006/main">
              <a:lvl1pPr marL="0" indent="0">
                <a:defRPr sz="1100">
                  <a:latin typeface="+mn-lt"/>
                  <a:ea typeface="+mn-ea"/>
                  <a:cs typeface="+mn-cs"/>
                </a:defRPr>
              </a:lvl1pPr>
              <a:lvl2pPr marL="457200" indent="0">
                <a:defRPr sz="1100">
                  <a:latin typeface="+mn-lt"/>
                  <a:ea typeface="+mn-ea"/>
                  <a:cs typeface="+mn-cs"/>
                </a:defRPr>
              </a:lvl2pPr>
              <a:lvl3pPr marL="914400" indent="0">
                <a:defRPr sz="1100">
                  <a:latin typeface="+mn-lt"/>
                  <a:ea typeface="+mn-ea"/>
                  <a:cs typeface="+mn-cs"/>
                </a:defRPr>
              </a:lvl3pPr>
              <a:lvl4pPr marL="1371600" indent="0">
                <a:defRPr sz="1100">
                  <a:latin typeface="+mn-lt"/>
                  <a:ea typeface="+mn-ea"/>
                  <a:cs typeface="+mn-cs"/>
                </a:defRPr>
              </a:lvl4pPr>
              <a:lvl5pPr marL="1828800" indent="0">
                <a:defRPr sz="1100">
                  <a:latin typeface="+mn-lt"/>
                  <a:ea typeface="+mn-ea"/>
                  <a:cs typeface="+mn-cs"/>
                </a:defRPr>
              </a:lvl5pPr>
              <a:lvl6pPr marL="2286000" indent="0">
                <a:defRPr sz="1100">
                  <a:latin typeface="+mn-lt"/>
                  <a:ea typeface="+mn-ea"/>
                  <a:cs typeface="+mn-cs"/>
                </a:defRPr>
              </a:lvl6pPr>
              <a:lvl7pPr marL="2743200" indent="0">
                <a:defRPr sz="1100">
                  <a:latin typeface="+mn-lt"/>
                  <a:ea typeface="+mn-ea"/>
                  <a:cs typeface="+mn-cs"/>
                </a:defRPr>
              </a:lvl7pPr>
              <a:lvl8pPr marL="3200400" indent="0">
                <a:defRPr sz="1100">
                  <a:latin typeface="+mn-lt"/>
                  <a:ea typeface="+mn-ea"/>
                  <a:cs typeface="+mn-cs"/>
                </a:defRPr>
              </a:lvl8pPr>
              <a:lvl9pPr marL="3657600" indent="0">
                <a:defRPr sz="1100">
                  <a:latin typeface="+mn-lt"/>
                  <a:ea typeface="+mn-ea"/>
                  <a:cs typeface="+mn-cs"/>
                </a:defRPr>
              </a:lvl9pPr>
            </a:lstStyle>
            <a:p xmlns:a="http://schemas.openxmlformats.org/drawingml/2006/main">
              <a:r>
                <a:rPr lang="en-US" sz="1400" b="0" i="0" u="none" strike="noStrike">
                  <a:solidFill>
                    <a:srgbClr val="000000"/>
                  </a:solidFill>
                  <a:latin typeface="Arial"/>
                  <a:cs typeface="Arial"/>
                </a:rPr>
                <a:t>3=</a:t>
              </a:r>
              <a:endParaRPr lang="fi-FI" sz="1400">
                <a:latin typeface="Arial" panose="020B0604020202020204" pitchFamily="34" charset="0"/>
                <a:cs typeface="Arial" panose="020B0604020202020204" pitchFamily="34" charset="0"/>
              </a:endParaRPr>
            </a:p>
          </cdr:txBody>
        </cdr:sp>
        <cdr:sp macro="" textlink="">
          <cdr:nvSpPr>
            <cdr:cNvPr id="65" name="Tekstiruutu 1"/>
            <cdr:cNvSpPr txBox="1"/>
          </cdr:nvSpPr>
          <cdr:spPr>
            <a:xfrm xmlns:a="http://schemas.openxmlformats.org/drawingml/2006/main">
              <a:off x="0" y="693579"/>
              <a:ext cx="2799869" cy="230400"/>
            </a:xfrm>
            <a:prstGeom xmlns:a="http://schemas.openxmlformats.org/drawingml/2006/main" prst="rect">
              <a:avLst/>
            </a:prstGeom>
            <a:grpFill xmlns:a="http://schemas.openxmlformats.org/drawingml/2006/main"/>
          </cdr:spPr>
          <cdr:txBody>
            <a:bodyPr xmlns:a="http://schemas.openxmlformats.org/drawingml/2006/main" wrap="square" lIns="0" tIns="0" rIns="0" bIns="0" rtlCol="0" anchor="ctr" anchorCtr="0"/>
            <a:lstStyle xmlns:a="http://schemas.openxmlformats.org/drawingml/2006/main">
              <a:lvl1pPr marL="0" indent="0">
                <a:defRPr sz="1100">
                  <a:latin typeface="+mn-lt"/>
                  <a:ea typeface="+mn-ea"/>
                  <a:cs typeface="+mn-cs"/>
                </a:defRPr>
              </a:lvl1pPr>
              <a:lvl2pPr marL="457200" indent="0">
                <a:defRPr sz="1100">
                  <a:latin typeface="+mn-lt"/>
                  <a:ea typeface="+mn-ea"/>
                  <a:cs typeface="+mn-cs"/>
                </a:defRPr>
              </a:lvl2pPr>
              <a:lvl3pPr marL="914400" indent="0">
                <a:defRPr sz="1100">
                  <a:latin typeface="+mn-lt"/>
                  <a:ea typeface="+mn-ea"/>
                  <a:cs typeface="+mn-cs"/>
                </a:defRPr>
              </a:lvl3pPr>
              <a:lvl4pPr marL="1371600" indent="0">
                <a:defRPr sz="1100">
                  <a:latin typeface="+mn-lt"/>
                  <a:ea typeface="+mn-ea"/>
                  <a:cs typeface="+mn-cs"/>
                </a:defRPr>
              </a:lvl4pPr>
              <a:lvl5pPr marL="1828800" indent="0">
                <a:defRPr sz="1100">
                  <a:latin typeface="+mn-lt"/>
                  <a:ea typeface="+mn-ea"/>
                  <a:cs typeface="+mn-cs"/>
                </a:defRPr>
              </a:lvl5pPr>
              <a:lvl6pPr marL="2286000" indent="0">
                <a:defRPr sz="1100">
                  <a:latin typeface="+mn-lt"/>
                  <a:ea typeface="+mn-ea"/>
                  <a:cs typeface="+mn-cs"/>
                </a:defRPr>
              </a:lvl6pPr>
              <a:lvl7pPr marL="2743200" indent="0">
                <a:defRPr sz="1100">
                  <a:latin typeface="+mn-lt"/>
                  <a:ea typeface="+mn-ea"/>
                  <a:cs typeface="+mn-cs"/>
                </a:defRPr>
              </a:lvl7pPr>
              <a:lvl8pPr marL="3200400" indent="0">
                <a:defRPr sz="1100">
                  <a:latin typeface="+mn-lt"/>
                  <a:ea typeface="+mn-ea"/>
                  <a:cs typeface="+mn-cs"/>
                </a:defRPr>
              </a:lvl8pPr>
              <a:lvl9pPr marL="3657600" indent="0">
                <a:defRPr sz="1100">
                  <a:latin typeface="+mn-lt"/>
                  <a:ea typeface="+mn-ea"/>
                  <a:cs typeface="+mn-cs"/>
                </a:defRPr>
              </a:lvl9pPr>
            </a:lstStyle>
            <a:p xmlns:a="http://schemas.openxmlformats.org/drawingml/2006/main">
              <a:r>
                <a:rPr lang="en-US" sz="1400" b="0" i="0" u="none" strike="noStrike">
                  <a:solidFill>
                    <a:srgbClr val="000000"/>
                  </a:solidFill>
                  <a:latin typeface="Arial"/>
                  <a:cs typeface="Arial"/>
                </a:rPr>
                <a:t>4=</a:t>
              </a:r>
              <a:endParaRPr lang="fi-FI" sz="1400">
                <a:latin typeface="Arial" panose="020B0604020202020204" pitchFamily="34" charset="0"/>
                <a:cs typeface="Arial" panose="020B0604020202020204" pitchFamily="34" charset="0"/>
              </a:endParaRPr>
            </a:p>
          </cdr:txBody>
        </cdr:sp>
        <cdr:sp macro="" textlink="">
          <cdr:nvSpPr>
            <cdr:cNvPr id="66" name="Tekstiruutu 1"/>
            <cdr:cNvSpPr txBox="1"/>
          </cdr:nvSpPr>
          <cdr:spPr>
            <a:xfrm xmlns:a="http://schemas.openxmlformats.org/drawingml/2006/main">
              <a:off x="0" y="924772"/>
              <a:ext cx="2799869" cy="230400"/>
            </a:xfrm>
            <a:prstGeom xmlns:a="http://schemas.openxmlformats.org/drawingml/2006/main" prst="rect">
              <a:avLst/>
            </a:prstGeom>
            <a:grpFill xmlns:a="http://schemas.openxmlformats.org/drawingml/2006/main"/>
          </cdr:spPr>
          <cdr:txBody>
            <a:bodyPr xmlns:a="http://schemas.openxmlformats.org/drawingml/2006/main" wrap="square" lIns="0" tIns="0" rIns="0" bIns="0" rtlCol="0" anchor="ctr" anchorCtr="0"/>
            <a:lstStyle xmlns:a="http://schemas.openxmlformats.org/drawingml/2006/main">
              <a:lvl1pPr marL="0" indent="0">
                <a:defRPr sz="1100">
                  <a:latin typeface="+mn-lt"/>
                  <a:ea typeface="+mn-ea"/>
                  <a:cs typeface="+mn-cs"/>
                </a:defRPr>
              </a:lvl1pPr>
              <a:lvl2pPr marL="457200" indent="0">
                <a:defRPr sz="1100">
                  <a:latin typeface="+mn-lt"/>
                  <a:ea typeface="+mn-ea"/>
                  <a:cs typeface="+mn-cs"/>
                </a:defRPr>
              </a:lvl2pPr>
              <a:lvl3pPr marL="914400" indent="0">
                <a:defRPr sz="1100">
                  <a:latin typeface="+mn-lt"/>
                  <a:ea typeface="+mn-ea"/>
                  <a:cs typeface="+mn-cs"/>
                </a:defRPr>
              </a:lvl3pPr>
              <a:lvl4pPr marL="1371600" indent="0">
                <a:defRPr sz="1100">
                  <a:latin typeface="+mn-lt"/>
                  <a:ea typeface="+mn-ea"/>
                  <a:cs typeface="+mn-cs"/>
                </a:defRPr>
              </a:lvl4pPr>
              <a:lvl5pPr marL="1828800" indent="0">
                <a:defRPr sz="1100">
                  <a:latin typeface="+mn-lt"/>
                  <a:ea typeface="+mn-ea"/>
                  <a:cs typeface="+mn-cs"/>
                </a:defRPr>
              </a:lvl5pPr>
              <a:lvl6pPr marL="2286000" indent="0">
                <a:defRPr sz="1100">
                  <a:latin typeface="+mn-lt"/>
                  <a:ea typeface="+mn-ea"/>
                  <a:cs typeface="+mn-cs"/>
                </a:defRPr>
              </a:lvl6pPr>
              <a:lvl7pPr marL="2743200" indent="0">
                <a:defRPr sz="1100">
                  <a:latin typeface="+mn-lt"/>
                  <a:ea typeface="+mn-ea"/>
                  <a:cs typeface="+mn-cs"/>
                </a:defRPr>
              </a:lvl7pPr>
              <a:lvl8pPr marL="3200400" indent="0">
                <a:defRPr sz="1100">
                  <a:latin typeface="+mn-lt"/>
                  <a:ea typeface="+mn-ea"/>
                  <a:cs typeface="+mn-cs"/>
                </a:defRPr>
              </a:lvl8pPr>
              <a:lvl9pPr marL="3657600" indent="0">
                <a:defRPr sz="1100">
                  <a:latin typeface="+mn-lt"/>
                  <a:ea typeface="+mn-ea"/>
                  <a:cs typeface="+mn-cs"/>
                </a:defRPr>
              </a:lvl9pPr>
            </a:lstStyle>
            <a:p xmlns:a="http://schemas.openxmlformats.org/drawingml/2006/main">
              <a:r>
                <a:rPr lang="en-US" sz="1400" b="0" i="0" u="none" strike="noStrike">
                  <a:solidFill>
                    <a:srgbClr val="000000"/>
                  </a:solidFill>
                  <a:latin typeface="Arial"/>
                  <a:cs typeface="Arial"/>
                </a:rPr>
                <a:t>5=</a:t>
              </a:r>
              <a:endParaRPr lang="fi-FI" sz="1400">
                <a:latin typeface="Arial" panose="020B0604020202020204" pitchFamily="34" charset="0"/>
                <a:cs typeface="Arial" panose="020B0604020202020204" pitchFamily="34" charset="0"/>
              </a:endParaRPr>
            </a:p>
          </cdr:txBody>
        </cdr:sp>
        <cdr:sp macro="" textlink="">
          <cdr:nvSpPr>
            <cdr:cNvPr id="67" name="Tekstiruutu 1"/>
            <cdr:cNvSpPr txBox="1"/>
          </cdr:nvSpPr>
          <cdr:spPr>
            <a:xfrm xmlns:a="http://schemas.openxmlformats.org/drawingml/2006/main">
              <a:off x="0" y="1155964"/>
              <a:ext cx="2799869" cy="230400"/>
            </a:xfrm>
            <a:prstGeom xmlns:a="http://schemas.openxmlformats.org/drawingml/2006/main" prst="rect">
              <a:avLst/>
            </a:prstGeom>
            <a:grpFill xmlns:a="http://schemas.openxmlformats.org/drawingml/2006/main"/>
          </cdr:spPr>
          <cdr:txBody>
            <a:bodyPr xmlns:a="http://schemas.openxmlformats.org/drawingml/2006/main" wrap="square" lIns="0" tIns="0" rIns="0" bIns="0" rtlCol="0" anchor="ctr" anchorCtr="0"/>
            <a:lstStyle xmlns:a="http://schemas.openxmlformats.org/drawingml/2006/main">
              <a:lvl1pPr marL="0" indent="0">
                <a:defRPr sz="1100">
                  <a:latin typeface="+mn-lt"/>
                  <a:ea typeface="+mn-ea"/>
                  <a:cs typeface="+mn-cs"/>
                </a:defRPr>
              </a:lvl1pPr>
              <a:lvl2pPr marL="457200" indent="0">
                <a:defRPr sz="1100">
                  <a:latin typeface="+mn-lt"/>
                  <a:ea typeface="+mn-ea"/>
                  <a:cs typeface="+mn-cs"/>
                </a:defRPr>
              </a:lvl2pPr>
              <a:lvl3pPr marL="914400" indent="0">
                <a:defRPr sz="1100">
                  <a:latin typeface="+mn-lt"/>
                  <a:ea typeface="+mn-ea"/>
                  <a:cs typeface="+mn-cs"/>
                </a:defRPr>
              </a:lvl3pPr>
              <a:lvl4pPr marL="1371600" indent="0">
                <a:defRPr sz="1100">
                  <a:latin typeface="+mn-lt"/>
                  <a:ea typeface="+mn-ea"/>
                  <a:cs typeface="+mn-cs"/>
                </a:defRPr>
              </a:lvl4pPr>
              <a:lvl5pPr marL="1828800" indent="0">
                <a:defRPr sz="1100">
                  <a:latin typeface="+mn-lt"/>
                  <a:ea typeface="+mn-ea"/>
                  <a:cs typeface="+mn-cs"/>
                </a:defRPr>
              </a:lvl5pPr>
              <a:lvl6pPr marL="2286000" indent="0">
                <a:defRPr sz="1100">
                  <a:latin typeface="+mn-lt"/>
                  <a:ea typeface="+mn-ea"/>
                  <a:cs typeface="+mn-cs"/>
                </a:defRPr>
              </a:lvl6pPr>
              <a:lvl7pPr marL="2743200" indent="0">
                <a:defRPr sz="1100">
                  <a:latin typeface="+mn-lt"/>
                  <a:ea typeface="+mn-ea"/>
                  <a:cs typeface="+mn-cs"/>
                </a:defRPr>
              </a:lvl7pPr>
              <a:lvl8pPr marL="3200400" indent="0">
                <a:defRPr sz="1100">
                  <a:latin typeface="+mn-lt"/>
                  <a:ea typeface="+mn-ea"/>
                  <a:cs typeface="+mn-cs"/>
                </a:defRPr>
              </a:lvl8pPr>
              <a:lvl9pPr marL="3657600" indent="0">
                <a:defRPr sz="1100">
                  <a:latin typeface="+mn-lt"/>
                  <a:ea typeface="+mn-ea"/>
                  <a:cs typeface="+mn-cs"/>
                </a:defRPr>
              </a:lvl9pPr>
            </a:lstStyle>
            <a:p xmlns:a="http://schemas.openxmlformats.org/drawingml/2006/main">
              <a:r>
                <a:rPr lang="en-US" sz="1400" b="0" i="0" u="none" strike="noStrike">
                  <a:solidFill>
                    <a:srgbClr val="000000"/>
                  </a:solidFill>
                  <a:latin typeface="Arial"/>
                  <a:cs typeface="Arial"/>
                </a:rPr>
                <a:t>6=</a:t>
              </a:r>
              <a:endParaRPr lang="fi-FI" sz="1400">
                <a:latin typeface="Arial" panose="020B0604020202020204" pitchFamily="34" charset="0"/>
                <a:cs typeface="Arial" panose="020B0604020202020204" pitchFamily="34" charset="0"/>
              </a:endParaRPr>
            </a:p>
          </cdr:txBody>
        </cdr:sp>
      </cdr:grpSp>
      <cdr:grpSp>
        <cdr:nvGrpSpPr>
          <cdr:cNvPr id="4" name="Ryhmä 3">
            <a:extLst xmlns:a="http://schemas.openxmlformats.org/drawingml/2006/main">
              <a:ext uri="{FF2B5EF4-FFF2-40B4-BE49-F238E27FC236}">
                <a16:creationId xmlns:a16="http://schemas.microsoft.com/office/drawing/2014/main" id="{D525205A-12A7-40E4-BFC9-E31E9AABEA1E}"/>
              </a:ext>
            </a:extLst>
          </cdr:cNvPr>
          <cdr:cNvGrpSpPr/>
        </cdr:nvGrpSpPr>
        <cdr:grpSpPr>
          <a:xfrm xmlns:a="http://schemas.openxmlformats.org/drawingml/2006/main">
            <a:off x="5678325" y="1003300"/>
            <a:ext cx="2074117" cy="1386364"/>
            <a:chOff x="5905500" y="1009650"/>
            <a:chExt cx="2409825" cy="1386364"/>
          </a:xfrm>
          <a:solidFill xmlns:a="http://schemas.openxmlformats.org/drawingml/2006/main">
            <a:schemeClr val="bg1"/>
          </a:solidFill>
        </cdr:grpSpPr>
        <cdr:sp macro="" textlink="'Data 4'!$B$4">
          <cdr:nvSpPr>
            <cdr:cNvPr id="3" name="Tekstiruutu 2"/>
            <cdr:cNvSpPr txBox="1"/>
          </cdr:nvSpPr>
          <cdr:spPr>
            <a:xfrm xmlns:a="http://schemas.openxmlformats.org/drawingml/2006/main">
              <a:off x="5905500" y="1009650"/>
              <a:ext cx="2409825" cy="230400"/>
            </a:xfrm>
            <a:prstGeom xmlns:a="http://schemas.openxmlformats.org/drawingml/2006/main" prst="rect">
              <a:avLst/>
            </a:prstGeom>
            <a:grpFill xmlns:a="http://schemas.openxmlformats.org/drawingml/2006/main"/>
          </cdr:spPr>
          <cdr:txBody>
            <a:bodyPr xmlns:a="http://schemas.openxmlformats.org/drawingml/2006/main" vertOverflow="clip" wrap="square" lIns="0" tIns="0" rIns="0" bIns="0" rtlCol="0" anchor="ctr" anchorCtr="0"/>
            <a:lstStyle xmlns:a="http://schemas.openxmlformats.org/drawingml/2006/main"/>
            <a:p xmlns:a="http://schemas.openxmlformats.org/drawingml/2006/main">
              <a:fld id="{F29430A1-8F83-42F2-AB1B-C4FAC5F9217D}" type="TxLink">
                <a:rPr lang="en-US" sz="1400" b="0" i="0" u="none" strike="noStrike">
                  <a:solidFill>
                    <a:srgbClr val="000000"/>
                  </a:solidFill>
                  <a:latin typeface="Arial"/>
                  <a:cs typeface="Arial"/>
                </a:rPr>
                <a:pPr/>
                <a:t>Old-age pensions</a:t>
              </a:fld>
              <a:endParaRPr lang="fi-FI" sz="1400">
                <a:latin typeface="Arial" panose="020B0604020202020204" pitchFamily="34" charset="0"/>
                <a:cs typeface="Arial" panose="020B0604020202020204" pitchFamily="34" charset="0"/>
              </a:endParaRPr>
            </a:p>
          </cdr:txBody>
        </cdr:sp>
        <cdr:sp macro="" textlink="'Data 4'!$C$4">
          <cdr:nvSpPr>
            <cdr:cNvPr id="56" name="Tekstiruutu 1"/>
            <cdr:cNvSpPr txBox="1"/>
          </cdr:nvSpPr>
          <cdr:spPr>
            <a:xfrm xmlns:a="http://schemas.openxmlformats.org/drawingml/2006/main">
              <a:off x="5905500" y="1240843"/>
              <a:ext cx="2409825" cy="230400"/>
            </a:xfrm>
            <a:prstGeom xmlns:a="http://schemas.openxmlformats.org/drawingml/2006/main" prst="rect">
              <a:avLst/>
            </a:prstGeom>
            <a:grpFill xmlns:a="http://schemas.openxmlformats.org/drawingml/2006/main"/>
          </cdr:spPr>
          <cdr:txBody>
            <a:bodyPr xmlns:a="http://schemas.openxmlformats.org/drawingml/2006/main" wrap="square" lIns="0" tIns="0" rIns="0" bIns="0" rtlCol="0" anchor="ctr" anchorCtr="0"/>
            <a:lstStyle xmlns:a="http://schemas.openxmlformats.org/drawingml/2006/main">
              <a:lvl1pPr marL="0" indent="0">
                <a:defRPr sz="1100">
                  <a:latin typeface="+mn-lt"/>
                  <a:ea typeface="+mn-ea"/>
                  <a:cs typeface="+mn-cs"/>
                </a:defRPr>
              </a:lvl1pPr>
              <a:lvl2pPr marL="457200" indent="0">
                <a:defRPr sz="1100">
                  <a:latin typeface="+mn-lt"/>
                  <a:ea typeface="+mn-ea"/>
                  <a:cs typeface="+mn-cs"/>
                </a:defRPr>
              </a:lvl2pPr>
              <a:lvl3pPr marL="914400" indent="0">
                <a:defRPr sz="1100">
                  <a:latin typeface="+mn-lt"/>
                  <a:ea typeface="+mn-ea"/>
                  <a:cs typeface="+mn-cs"/>
                </a:defRPr>
              </a:lvl3pPr>
              <a:lvl4pPr marL="1371600" indent="0">
                <a:defRPr sz="1100">
                  <a:latin typeface="+mn-lt"/>
                  <a:ea typeface="+mn-ea"/>
                  <a:cs typeface="+mn-cs"/>
                </a:defRPr>
              </a:lvl4pPr>
              <a:lvl5pPr marL="1828800" indent="0">
                <a:defRPr sz="1100">
                  <a:latin typeface="+mn-lt"/>
                  <a:ea typeface="+mn-ea"/>
                  <a:cs typeface="+mn-cs"/>
                </a:defRPr>
              </a:lvl5pPr>
              <a:lvl6pPr marL="2286000" indent="0">
                <a:defRPr sz="1100">
                  <a:latin typeface="+mn-lt"/>
                  <a:ea typeface="+mn-ea"/>
                  <a:cs typeface="+mn-cs"/>
                </a:defRPr>
              </a:lvl6pPr>
              <a:lvl7pPr marL="2743200" indent="0">
                <a:defRPr sz="1100">
                  <a:latin typeface="+mn-lt"/>
                  <a:ea typeface="+mn-ea"/>
                  <a:cs typeface="+mn-cs"/>
                </a:defRPr>
              </a:lvl7pPr>
              <a:lvl8pPr marL="3200400" indent="0">
                <a:defRPr sz="1100">
                  <a:latin typeface="+mn-lt"/>
                  <a:ea typeface="+mn-ea"/>
                  <a:cs typeface="+mn-cs"/>
                </a:defRPr>
              </a:lvl8pPr>
              <a:lvl9pPr marL="3657600" indent="0">
                <a:defRPr sz="1100">
                  <a:latin typeface="+mn-lt"/>
                  <a:ea typeface="+mn-ea"/>
                  <a:cs typeface="+mn-cs"/>
                </a:defRPr>
              </a:lvl9pPr>
            </a:lstStyle>
            <a:p xmlns:a="http://schemas.openxmlformats.org/drawingml/2006/main">
              <a:fld id="{7F6E5C92-6E72-4C69-8F5A-64D05BBC6545}" type="TxLink">
                <a:rPr lang="en-US" sz="1400" b="0" i="0" u="none" strike="noStrike">
                  <a:solidFill>
                    <a:srgbClr val="000000"/>
                  </a:solidFill>
                  <a:latin typeface="Arial"/>
                  <a:cs typeface="Arial"/>
                </a:rPr>
                <a:pPr/>
                <a:t>Disability pensions</a:t>
              </a:fld>
              <a:endParaRPr lang="fi-FI" sz="1400">
                <a:latin typeface="Arial" panose="020B0604020202020204" pitchFamily="34" charset="0"/>
                <a:cs typeface="Arial" panose="020B0604020202020204" pitchFamily="34" charset="0"/>
              </a:endParaRPr>
            </a:p>
          </cdr:txBody>
        </cdr:sp>
        <cdr:sp macro="" textlink="'Data 4'!$D$4">
          <cdr:nvSpPr>
            <cdr:cNvPr id="57" name="Tekstiruutu 1"/>
            <cdr:cNvSpPr txBox="1"/>
          </cdr:nvSpPr>
          <cdr:spPr>
            <a:xfrm xmlns:a="http://schemas.openxmlformats.org/drawingml/2006/main">
              <a:off x="5905500" y="1472036"/>
              <a:ext cx="2409825" cy="230400"/>
            </a:xfrm>
            <a:prstGeom xmlns:a="http://schemas.openxmlformats.org/drawingml/2006/main" prst="rect">
              <a:avLst/>
            </a:prstGeom>
            <a:grpFill xmlns:a="http://schemas.openxmlformats.org/drawingml/2006/main"/>
          </cdr:spPr>
          <cdr:txBody>
            <a:bodyPr xmlns:a="http://schemas.openxmlformats.org/drawingml/2006/main" wrap="square" lIns="0" tIns="0" rIns="0" bIns="0" rtlCol="0" anchor="ctr" anchorCtr="0"/>
            <a:lstStyle xmlns:a="http://schemas.openxmlformats.org/drawingml/2006/main">
              <a:lvl1pPr marL="0" indent="0">
                <a:defRPr sz="1100">
                  <a:latin typeface="+mn-lt"/>
                  <a:ea typeface="+mn-ea"/>
                  <a:cs typeface="+mn-cs"/>
                </a:defRPr>
              </a:lvl1pPr>
              <a:lvl2pPr marL="457200" indent="0">
                <a:defRPr sz="1100">
                  <a:latin typeface="+mn-lt"/>
                  <a:ea typeface="+mn-ea"/>
                  <a:cs typeface="+mn-cs"/>
                </a:defRPr>
              </a:lvl2pPr>
              <a:lvl3pPr marL="914400" indent="0">
                <a:defRPr sz="1100">
                  <a:latin typeface="+mn-lt"/>
                  <a:ea typeface="+mn-ea"/>
                  <a:cs typeface="+mn-cs"/>
                </a:defRPr>
              </a:lvl3pPr>
              <a:lvl4pPr marL="1371600" indent="0">
                <a:defRPr sz="1100">
                  <a:latin typeface="+mn-lt"/>
                  <a:ea typeface="+mn-ea"/>
                  <a:cs typeface="+mn-cs"/>
                </a:defRPr>
              </a:lvl4pPr>
              <a:lvl5pPr marL="1828800" indent="0">
                <a:defRPr sz="1100">
                  <a:latin typeface="+mn-lt"/>
                  <a:ea typeface="+mn-ea"/>
                  <a:cs typeface="+mn-cs"/>
                </a:defRPr>
              </a:lvl5pPr>
              <a:lvl6pPr marL="2286000" indent="0">
                <a:defRPr sz="1100">
                  <a:latin typeface="+mn-lt"/>
                  <a:ea typeface="+mn-ea"/>
                  <a:cs typeface="+mn-cs"/>
                </a:defRPr>
              </a:lvl6pPr>
              <a:lvl7pPr marL="2743200" indent="0">
                <a:defRPr sz="1100">
                  <a:latin typeface="+mn-lt"/>
                  <a:ea typeface="+mn-ea"/>
                  <a:cs typeface="+mn-cs"/>
                </a:defRPr>
              </a:lvl7pPr>
              <a:lvl8pPr marL="3200400" indent="0">
                <a:defRPr sz="1100">
                  <a:latin typeface="+mn-lt"/>
                  <a:ea typeface="+mn-ea"/>
                  <a:cs typeface="+mn-cs"/>
                </a:defRPr>
              </a:lvl8pPr>
              <a:lvl9pPr marL="3657600" indent="0">
                <a:defRPr sz="1100">
                  <a:latin typeface="+mn-lt"/>
                  <a:ea typeface="+mn-ea"/>
                  <a:cs typeface="+mn-cs"/>
                </a:defRPr>
              </a:lvl9pPr>
            </a:lstStyle>
            <a:p xmlns:a="http://schemas.openxmlformats.org/drawingml/2006/main">
              <a:fld id="{6E31828D-8088-45EC-BA96-32407750C59F}" type="TxLink">
                <a:rPr lang="en-US" sz="1400" b="0" i="0" u="none" strike="noStrike">
                  <a:solidFill>
                    <a:srgbClr val="000000"/>
                  </a:solidFill>
                  <a:latin typeface="Arial"/>
                  <a:cs typeface="Arial"/>
                </a:rPr>
                <a:pPr/>
                <a:t>Unemployment pensions</a:t>
              </a:fld>
              <a:endParaRPr lang="fi-FI" sz="1400">
                <a:latin typeface="Arial" panose="020B0604020202020204" pitchFamily="34" charset="0"/>
                <a:cs typeface="Arial" panose="020B0604020202020204" pitchFamily="34" charset="0"/>
              </a:endParaRPr>
            </a:p>
          </cdr:txBody>
        </cdr:sp>
        <cdr:sp macro="" textlink="'Data 4'!$E$4">
          <cdr:nvSpPr>
            <cdr:cNvPr id="58" name="Tekstiruutu 1"/>
            <cdr:cNvSpPr txBox="1"/>
          </cdr:nvSpPr>
          <cdr:spPr>
            <a:xfrm xmlns:a="http://schemas.openxmlformats.org/drawingml/2006/main">
              <a:off x="5905500" y="1703229"/>
              <a:ext cx="2409825" cy="230400"/>
            </a:xfrm>
            <a:prstGeom xmlns:a="http://schemas.openxmlformats.org/drawingml/2006/main" prst="rect">
              <a:avLst/>
            </a:prstGeom>
            <a:grpFill xmlns:a="http://schemas.openxmlformats.org/drawingml/2006/main"/>
          </cdr:spPr>
          <cdr:txBody>
            <a:bodyPr xmlns:a="http://schemas.openxmlformats.org/drawingml/2006/main" wrap="square" lIns="0" tIns="0" rIns="0" bIns="0" rtlCol="0" anchor="ctr" anchorCtr="0"/>
            <a:lstStyle xmlns:a="http://schemas.openxmlformats.org/drawingml/2006/main">
              <a:lvl1pPr marL="0" indent="0">
                <a:defRPr sz="1100">
                  <a:latin typeface="+mn-lt"/>
                  <a:ea typeface="+mn-ea"/>
                  <a:cs typeface="+mn-cs"/>
                </a:defRPr>
              </a:lvl1pPr>
              <a:lvl2pPr marL="457200" indent="0">
                <a:defRPr sz="1100">
                  <a:latin typeface="+mn-lt"/>
                  <a:ea typeface="+mn-ea"/>
                  <a:cs typeface="+mn-cs"/>
                </a:defRPr>
              </a:lvl2pPr>
              <a:lvl3pPr marL="914400" indent="0">
                <a:defRPr sz="1100">
                  <a:latin typeface="+mn-lt"/>
                  <a:ea typeface="+mn-ea"/>
                  <a:cs typeface="+mn-cs"/>
                </a:defRPr>
              </a:lvl3pPr>
              <a:lvl4pPr marL="1371600" indent="0">
                <a:defRPr sz="1100">
                  <a:latin typeface="+mn-lt"/>
                  <a:ea typeface="+mn-ea"/>
                  <a:cs typeface="+mn-cs"/>
                </a:defRPr>
              </a:lvl4pPr>
              <a:lvl5pPr marL="1828800" indent="0">
                <a:defRPr sz="1100">
                  <a:latin typeface="+mn-lt"/>
                  <a:ea typeface="+mn-ea"/>
                  <a:cs typeface="+mn-cs"/>
                </a:defRPr>
              </a:lvl5pPr>
              <a:lvl6pPr marL="2286000" indent="0">
                <a:defRPr sz="1100">
                  <a:latin typeface="+mn-lt"/>
                  <a:ea typeface="+mn-ea"/>
                  <a:cs typeface="+mn-cs"/>
                </a:defRPr>
              </a:lvl6pPr>
              <a:lvl7pPr marL="2743200" indent="0">
                <a:defRPr sz="1100">
                  <a:latin typeface="+mn-lt"/>
                  <a:ea typeface="+mn-ea"/>
                  <a:cs typeface="+mn-cs"/>
                </a:defRPr>
              </a:lvl7pPr>
              <a:lvl8pPr marL="3200400" indent="0">
                <a:defRPr sz="1100">
                  <a:latin typeface="+mn-lt"/>
                  <a:ea typeface="+mn-ea"/>
                  <a:cs typeface="+mn-cs"/>
                </a:defRPr>
              </a:lvl8pPr>
              <a:lvl9pPr marL="3657600" indent="0">
                <a:defRPr sz="1100">
                  <a:latin typeface="+mn-lt"/>
                  <a:ea typeface="+mn-ea"/>
                  <a:cs typeface="+mn-cs"/>
                </a:defRPr>
              </a:lvl9pPr>
            </a:lstStyle>
            <a:p xmlns:a="http://schemas.openxmlformats.org/drawingml/2006/main">
              <a:fld id="{EFCDDEF6-C04E-4CE2-BCCB-436F0D165E74}" type="TxLink">
                <a:rPr lang="en-US" sz="1400" b="0" i="0" u="none" strike="noStrike">
                  <a:solidFill>
                    <a:srgbClr val="000000"/>
                  </a:solidFill>
                  <a:latin typeface="Arial"/>
                  <a:cs typeface="Arial"/>
                </a:rPr>
                <a:pPr/>
                <a:t>Special pensions*</a:t>
              </a:fld>
              <a:endParaRPr lang="fi-FI" sz="1400">
                <a:latin typeface="Arial" panose="020B0604020202020204" pitchFamily="34" charset="0"/>
                <a:cs typeface="Arial" panose="020B0604020202020204" pitchFamily="34" charset="0"/>
              </a:endParaRPr>
            </a:p>
          </cdr:txBody>
        </cdr:sp>
        <cdr:sp macro="" textlink="'Data 4'!$F$4">
          <cdr:nvSpPr>
            <cdr:cNvPr id="59" name="Tekstiruutu 1"/>
            <cdr:cNvSpPr txBox="1"/>
          </cdr:nvSpPr>
          <cdr:spPr>
            <a:xfrm xmlns:a="http://schemas.openxmlformats.org/drawingml/2006/main">
              <a:off x="5905500" y="1934422"/>
              <a:ext cx="2409825" cy="230400"/>
            </a:xfrm>
            <a:prstGeom xmlns:a="http://schemas.openxmlformats.org/drawingml/2006/main" prst="rect">
              <a:avLst/>
            </a:prstGeom>
            <a:grpFill xmlns:a="http://schemas.openxmlformats.org/drawingml/2006/main"/>
          </cdr:spPr>
          <cdr:txBody>
            <a:bodyPr xmlns:a="http://schemas.openxmlformats.org/drawingml/2006/main" wrap="square" lIns="0" tIns="0" rIns="0" bIns="0" rtlCol="0" anchor="ctr" anchorCtr="0"/>
            <a:lstStyle xmlns:a="http://schemas.openxmlformats.org/drawingml/2006/main">
              <a:lvl1pPr marL="0" indent="0">
                <a:defRPr sz="1100">
                  <a:latin typeface="+mn-lt"/>
                  <a:ea typeface="+mn-ea"/>
                  <a:cs typeface="+mn-cs"/>
                </a:defRPr>
              </a:lvl1pPr>
              <a:lvl2pPr marL="457200" indent="0">
                <a:defRPr sz="1100">
                  <a:latin typeface="+mn-lt"/>
                  <a:ea typeface="+mn-ea"/>
                  <a:cs typeface="+mn-cs"/>
                </a:defRPr>
              </a:lvl2pPr>
              <a:lvl3pPr marL="914400" indent="0">
                <a:defRPr sz="1100">
                  <a:latin typeface="+mn-lt"/>
                  <a:ea typeface="+mn-ea"/>
                  <a:cs typeface="+mn-cs"/>
                </a:defRPr>
              </a:lvl3pPr>
              <a:lvl4pPr marL="1371600" indent="0">
                <a:defRPr sz="1100">
                  <a:latin typeface="+mn-lt"/>
                  <a:ea typeface="+mn-ea"/>
                  <a:cs typeface="+mn-cs"/>
                </a:defRPr>
              </a:lvl4pPr>
              <a:lvl5pPr marL="1828800" indent="0">
                <a:defRPr sz="1100">
                  <a:latin typeface="+mn-lt"/>
                  <a:ea typeface="+mn-ea"/>
                  <a:cs typeface="+mn-cs"/>
                </a:defRPr>
              </a:lvl5pPr>
              <a:lvl6pPr marL="2286000" indent="0">
                <a:defRPr sz="1100">
                  <a:latin typeface="+mn-lt"/>
                  <a:ea typeface="+mn-ea"/>
                  <a:cs typeface="+mn-cs"/>
                </a:defRPr>
              </a:lvl6pPr>
              <a:lvl7pPr marL="2743200" indent="0">
                <a:defRPr sz="1100">
                  <a:latin typeface="+mn-lt"/>
                  <a:ea typeface="+mn-ea"/>
                  <a:cs typeface="+mn-cs"/>
                </a:defRPr>
              </a:lvl7pPr>
              <a:lvl8pPr marL="3200400" indent="0">
                <a:defRPr sz="1100">
                  <a:latin typeface="+mn-lt"/>
                  <a:ea typeface="+mn-ea"/>
                  <a:cs typeface="+mn-cs"/>
                </a:defRPr>
              </a:lvl8pPr>
              <a:lvl9pPr marL="3657600" indent="0">
                <a:defRPr sz="1100">
                  <a:latin typeface="+mn-lt"/>
                  <a:ea typeface="+mn-ea"/>
                  <a:cs typeface="+mn-cs"/>
                </a:defRPr>
              </a:lvl9pPr>
            </a:lstStyle>
            <a:p xmlns:a="http://schemas.openxmlformats.org/drawingml/2006/main">
              <a:fld id="{EBCCCA47-B462-4DC9-9FCE-E71EED8104D5}" type="TxLink">
                <a:rPr lang="en-US" sz="1400" b="0" i="0" u="none" strike="noStrike">
                  <a:solidFill>
                    <a:srgbClr val="000000"/>
                  </a:solidFill>
                  <a:latin typeface="Arial"/>
                  <a:cs typeface="Arial"/>
                </a:rPr>
                <a:pPr/>
                <a:t>Spouse´s pensions</a:t>
              </a:fld>
              <a:endParaRPr lang="fi-FI" sz="1400">
                <a:latin typeface="Arial" panose="020B0604020202020204" pitchFamily="34" charset="0"/>
                <a:cs typeface="Arial" panose="020B0604020202020204" pitchFamily="34" charset="0"/>
              </a:endParaRPr>
            </a:p>
          </cdr:txBody>
        </cdr:sp>
        <cdr:sp macro="" textlink="'Data 4'!$G$4">
          <cdr:nvSpPr>
            <cdr:cNvPr id="60" name="Tekstiruutu 1"/>
            <cdr:cNvSpPr txBox="1"/>
          </cdr:nvSpPr>
          <cdr:spPr>
            <a:xfrm xmlns:a="http://schemas.openxmlformats.org/drawingml/2006/main">
              <a:off x="5905500" y="2165614"/>
              <a:ext cx="2409825" cy="230400"/>
            </a:xfrm>
            <a:prstGeom xmlns:a="http://schemas.openxmlformats.org/drawingml/2006/main" prst="rect">
              <a:avLst/>
            </a:prstGeom>
            <a:grpFill xmlns:a="http://schemas.openxmlformats.org/drawingml/2006/main"/>
          </cdr:spPr>
          <cdr:txBody>
            <a:bodyPr xmlns:a="http://schemas.openxmlformats.org/drawingml/2006/main" wrap="square" lIns="0" tIns="0" rIns="0" bIns="0" rtlCol="0" anchor="ctr" anchorCtr="0"/>
            <a:lstStyle xmlns:a="http://schemas.openxmlformats.org/drawingml/2006/main">
              <a:lvl1pPr marL="0" indent="0">
                <a:defRPr sz="1100">
                  <a:latin typeface="+mn-lt"/>
                  <a:ea typeface="+mn-ea"/>
                  <a:cs typeface="+mn-cs"/>
                </a:defRPr>
              </a:lvl1pPr>
              <a:lvl2pPr marL="457200" indent="0">
                <a:defRPr sz="1100">
                  <a:latin typeface="+mn-lt"/>
                  <a:ea typeface="+mn-ea"/>
                  <a:cs typeface="+mn-cs"/>
                </a:defRPr>
              </a:lvl2pPr>
              <a:lvl3pPr marL="914400" indent="0">
                <a:defRPr sz="1100">
                  <a:latin typeface="+mn-lt"/>
                  <a:ea typeface="+mn-ea"/>
                  <a:cs typeface="+mn-cs"/>
                </a:defRPr>
              </a:lvl3pPr>
              <a:lvl4pPr marL="1371600" indent="0">
                <a:defRPr sz="1100">
                  <a:latin typeface="+mn-lt"/>
                  <a:ea typeface="+mn-ea"/>
                  <a:cs typeface="+mn-cs"/>
                </a:defRPr>
              </a:lvl4pPr>
              <a:lvl5pPr marL="1828800" indent="0">
                <a:defRPr sz="1100">
                  <a:latin typeface="+mn-lt"/>
                  <a:ea typeface="+mn-ea"/>
                  <a:cs typeface="+mn-cs"/>
                </a:defRPr>
              </a:lvl5pPr>
              <a:lvl6pPr marL="2286000" indent="0">
                <a:defRPr sz="1100">
                  <a:latin typeface="+mn-lt"/>
                  <a:ea typeface="+mn-ea"/>
                  <a:cs typeface="+mn-cs"/>
                </a:defRPr>
              </a:lvl6pPr>
              <a:lvl7pPr marL="2743200" indent="0">
                <a:defRPr sz="1100">
                  <a:latin typeface="+mn-lt"/>
                  <a:ea typeface="+mn-ea"/>
                  <a:cs typeface="+mn-cs"/>
                </a:defRPr>
              </a:lvl7pPr>
              <a:lvl8pPr marL="3200400" indent="0">
                <a:defRPr sz="1100">
                  <a:latin typeface="+mn-lt"/>
                  <a:ea typeface="+mn-ea"/>
                  <a:cs typeface="+mn-cs"/>
                </a:defRPr>
              </a:lvl8pPr>
              <a:lvl9pPr marL="3657600" indent="0">
                <a:defRPr sz="1100">
                  <a:latin typeface="+mn-lt"/>
                  <a:ea typeface="+mn-ea"/>
                  <a:cs typeface="+mn-cs"/>
                </a:defRPr>
              </a:lvl9pPr>
            </a:lstStyle>
            <a:p xmlns:a="http://schemas.openxmlformats.org/drawingml/2006/main">
              <a:fld id="{69DA9F8D-7E7E-441E-87A7-F96F0732A60A}" type="TxLink">
                <a:rPr lang="en-US" sz="1400" b="0" i="0" u="none" strike="noStrike">
                  <a:solidFill>
                    <a:srgbClr val="000000"/>
                  </a:solidFill>
                  <a:latin typeface="Arial"/>
                  <a:cs typeface="Arial"/>
                </a:rPr>
                <a:pPr/>
                <a:t>Orphan´s pensions</a:t>
              </a:fld>
              <a:endParaRPr lang="fi-FI" sz="1400">
                <a:latin typeface="Arial" panose="020B0604020202020204" pitchFamily="34" charset="0"/>
                <a:cs typeface="Arial" panose="020B0604020202020204" pitchFamily="34" charset="0"/>
              </a:endParaRPr>
            </a:p>
          </cdr:txBody>
        </cdr:sp>
      </cdr:grpSp>
    </cdr:grp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0" y="0"/>
    <xdr:ext cx="9858375" cy="6734175"/>
    <xdr:graphicFrame macro="">
      <xdr:nvGraphicFramePr>
        <xdr:cNvPr id="2" name="Kaavio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0.78024</cdr:x>
      <cdr:y>0.25643</cdr:y>
    </cdr:from>
    <cdr:to>
      <cdr:x>0.98024</cdr:x>
      <cdr:y>0.33368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87406" y="1725363"/>
          <a:ext cx="1970532" cy="51977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32004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Special pensions </a:t>
          </a:r>
        </a:p>
        <a:p xmlns:a="http://schemas.openxmlformats.org/drawingml/2006/main">
          <a:pPr algn="l" rtl="0">
            <a:defRPr sz="1000"/>
          </a:pP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for farmers</a:t>
          </a:r>
        </a:p>
      </cdr:txBody>
    </cdr:sp>
  </cdr:relSizeAnchor>
  <cdr:relSizeAnchor xmlns:cdr="http://schemas.openxmlformats.org/drawingml/2006/chartDrawing">
    <cdr:from>
      <cdr:x>0.78825</cdr:x>
      <cdr:y>0.72258</cdr:y>
    </cdr:from>
    <cdr:to>
      <cdr:x>1</cdr:x>
      <cdr:y>0.77933</cdr:y>
    </cdr:to>
    <cdr:sp macro="" textlink="">
      <cdr:nvSpPr>
        <cdr:cNvPr id="4099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70864" y="4859122"/>
          <a:ext cx="2087511" cy="38162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32004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Old-age</a:t>
          </a: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 pension</a:t>
          </a:r>
        </a:p>
      </cdr:txBody>
    </cdr:sp>
  </cdr:relSizeAnchor>
  <cdr:relSizeAnchor xmlns:cdr="http://schemas.openxmlformats.org/drawingml/2006/chartDrawing">
    <cdr:from>
      <cdr:x>0.78319</cdr:x>
      <cdr:y>0.37314</cdr:y>
    </cdr:from>
    <cdr:to>
      <cdr:x>0.93756</cdr:x>
      <cdr:y>0.41298</cdr:y>
    </cdr:to>
    <cdr:sp macro="" textlink="">
      <cdr:nvSpPr>
        <cdr:cNvPr id="4101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16538" y="2510674"/>
          <a:ext cx="1520955" cy="26806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27432" tIns="32004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Disability</a:t>
          </a: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 pension</a:t>
          </a:r>
        </a:p>
      </cdr:txBody>
    </cdr:sp>
  </cdr:relSizeAnchor>
  <cdr:relSizeAnchor xmlns:cdr="http://schemas.openxmlformats.org/drawingml/2006/chartDrawing">
    <cdr:from>
      <cdr:x>0.08724</cdr:x>
      <cdr:y>0.97025</cdr:y>
    </cdr:from>
    <cdr:to>
      <cdr:x>0.50424</cdr:x>
      <cdr:y>1</cdr:y>
    </cdr:to>
    <cdr:sp macro="" textlink="'Data 5'!$A$17">
      <cdr:nvSpPr>
        <cdr:cNvPr id="4109" name="Text Box 13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60289" y="6541625"/>
          <a:ext cx="4112110" cy="20058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83AD10B5-B0B4-46FD-A632-5288F2B2861D}" type="TxLink">
            <a:rPr lang="fi-FI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Source: FCP/Kela- Statistical Yearbook of Pensioners in Finland</a:t>
          </a:fld>
          <a:endParaRPr lang="fi-FI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0.10969</cdr:x>
      <cdr:y>0.75901</cdr:y>
    </cdr:from>
    <cdr:to>
      <cdr:x>0.11684</cdr:x>
      <cdr:y>0.78876</cdr:y>
    </cdr:to>
    <cdr:sp macro="" textlink="'Data 5'!$G$5">
      <cdr:nvSpPr>
        <cdr:cNvPr id="4114" name="Text Box 18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1081365" y="5105884"/>
          <a:ext cx="70469" cy="200119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27432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ADA1E917-EC3F-47AF-8EFA-70703323A488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0.17693</cdr:x>
      <cdr:y>0.74983</cdr:y>
    </cdr:from>
    <cdr:to>
      <cdr:x>0.18408</cdr:x>
      <cdr:y>0.77958</cdr:y>
    </cdr:to>
    <cdr:sp macro="" textlink="'Data 5'!$G$6">
      <cdr:nvSpPr>
        <cdr:cNvPr id="4115" name="Text Box 19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1744242" y="5044130"/>
          <a:ext cx="70469" cy="200119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27432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0D7DD59A-84D2-41D9-8EE7-E16C188F1A3D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0.24122</cdr:x>
      <cdr:y>0.74153</cdr:y>
    </cdr:from>
    <cdr:to>
      <cdr:x>0.28247</cdr:x>
      <cdr:y>0.77978</cdr:y>
    </cdr:to>
    <cdr:sp macro="" textlink="'Data 5'!$G$7">
      <cdr:nvSpPr>
        <cdr:cNvPr id="4116" name="Text Box 20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2375711" y="4979469"/>
          <a:ext cx="406265" cy="25685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69BFBC98-2185-4099-A135-2C08A6136F27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0.30703</cdr:x>
      <cdr:y>0.71135</cdr:y>
    </cdr:from>
    <cdr:to>
      <cdr:x>0.34828</cdr:x>
      <cdr:y>0.75235</cdr:y>
    </cdr:to>
    <cdr:sp macro="" textlink="'Data 5'!$G$8">
      <cdr:nvSpPr>
        <cdr:cNvPr id="4117" name="Text Box 21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3023892" y="4776813"/>
          <a:ext cx="406265" cy="27532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93287A1C-07E1-4EF4-8972-A1A994B4604A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0.37708</cdr:x>
      <cdr:y>0.71044</cdr:y>
    </cdr:from>
    <cdr:to>
      <cdr:x>0.38423</cdr:x>
      <cdr:y>0.74019</cdr:y>
    </cdr:to>
    <cdr:sp macro="" textlink="'Data 5'!$G$9">
      <cdr:nvSpPr>
        <cdr:cNvPr id="4118" name="Text Box 22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3717396" y="4779152"/>
          <a:ext cx="70469" cy="200119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27432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6341A3EC-21EF-4CAD-AC59-392566BC8B78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0.44368</cdr:x>
      <cdr:y>0.68209</cdr:y>
    </cdr:from>
    <cdr:to>
      <cdr:x>0.45083</cdr:x>
      <cdr:y>0.71184</cdr:y>
    </cdr:to>
    <cdr:sp macro="" textlink="'Data 5'!$G$10">
      <cdr:nvSpPr>
        <cdr:cNvPr id="4119" name="Text Box 23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4373964" y="4588441"/>
          <a:ext cx="70469" cy="20011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27432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1CE00961-C9E6-40CD-AC21-0093DE2FF998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0.64493</cdr:x>
      <cdr:y>0.37048</cdr:y>
    </cdr:from>
    <cdr:to>
      <cdr:x>0.65208</cdr:x>
      <cdr:y>0.40023</cdr:y>
    </cdr:to>
    <cdr:sp macro="" textlink="'Data 5'!$G$13">
      <cdr:nvSpPr>
        <cdr:cNvPr id="4122" name="Text Box 26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6357962" y="2492230"/>
          <a:ext cx="70469" cy="20011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27432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4B85BA10-1ECD-4B95-BB04-7EF968ACF2DC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0.71287</cdr:x>
      <cdr:y>0.27123</cdr:y>
    </cdr:from>
    <cdr:to>
      <cdr:x>0.72002</cdr:x>
      <cdr:y>0.30098</cdr:y>
    </cdr:to>
    <cdr:sp macro="" textlink="'Data 5'!$G$14">
      <cdr:nvSpPr>
        <cdr:cNvPr id="4123" name="Text Box 27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7027740" y="1824573"/>
          <a:ext cx="70469" cy="20011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27432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1AB1EF5B-9BAF-40EC-8490-F158F38DA4A6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0.74936</cdr:x>
      <cdr:y>0.30782</cdr:y>
    </cdr:from>
    <cdr:to>
      <cdr:x>0.77801</cdr:x>
      <cdr:y>0.3434</cdr:y>
    </cdr:to>
    <cdr:sp macro="" textlink="">
      <cdr:nvSpPr>
        <cdr:cNvPr id="4130" name="Line 34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11077575" y="3107904"/>
          <a:ext cx="423591" cy="359195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  <a:effectLst xmlns:a="http://schemas.openxmlformats.org/drawingml/2006/main"/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fi-FI"/>
        </a:p>
      </cdr:txBody>
    </cdr:sp>
  </cdr:relSizeAnchor>
  <cdr:relSizeAnchor xmlns:cdr="http://schemas.openxmlformats.org/drawingml/2006/chartDrawing">
    <cdr:from>
      <cdr:x>0.01156</cdr:x>
      <cdr:y>0.00906</cdr:y>
    </cdr:from>
    <cdr:to>
      <cdr:x>0.07833</cdr:x>
      <cdr:y>0.07355</cdr:y>
    </cdr:to>
    <cdr:sp macro="" textlink="'Data 5'!$A$1">
      <cdr:nvSpPr>
        <cdr:cNvPr id="24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3932" y="61012"/>
          <a:ext cx="658244" cy="43428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2B5E6588-DB63-4918-802F-B59488DA4F58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2.5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0.06473</cdr:x>
      <cdr:y>0.00906</cdr:y>
    </cdr:from>
    <cdr:to>
      <cdr:x>0.95932</cdr:x>
      <cdr:y>0.19519</cdr:y>
    </cdr:to>
    <cdr:sp macro="" textlink="'Data 5'!$B$1:$G$1">
      <cdr:nvSpPr>
        <cdr:cNvPr id="25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38175" y="61012"/>
          <a:ext cx="8819161" cy="125343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54864" tIns="50292" rIns="0" bIns="0" anchor="t" upright="1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593B9B13-4EE1-4DE9-9A90-8755BB99C95F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Recipients of pension in their own right (aged 55–64) as a share of working-age residents of Finland year-end 2022, analysed by age and pension category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0.93887</cdr:x>
      <cdr:y>0.92819</cdr:y>
    </cdr:from>
    <cdr:to>
      <cdr:x>1</cdr:x>
      <cdr:y>0.98226</cdr:y>
    </cdr:to>
    <cdr:pic>
      <cdr:nvPicPr>
        <cdr:cNvPr id="27" name="Kuva 26">
          <a:extLst xmlns:a="http://schemas.openxmlformats.org/drawingml/2006/main">
            <a:ext uri="{FF2B5EF4-FFF2-40B4-BE49-F238E27FC236}">
              <a16:creationId xmlns:a16="http://schemas.microsoft.com/office/drawing/2014/main" id="{4BD040E6-6548-476B-9286-E3B516FE952C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9255732" y="6250594"/>
          <a:ext cx="602643" cy="364117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0.74352</cdr:x>
      <cdr:y>0.96857</cdr:y>
    </cdr:from>
    <cdr:to>
      <cdr:x>1</cdr:x>
      <cdr:y>1</cdr:y>
    </cdr:to>
    <cdr:sp macro="" textlink="'Data 5'!$A$18">
      <cdr:nvSpPr>
        <cdr:cNvPr id="28" name="Tekstiruutu 1"/>
        <cdr:cNvSpPr txBox="1"/>
      </cdr:nvSpPr>
      <cdr:spPr>
        <a:xfrm xmlns:a="http://schemas.openxmlformats.org/drawingml/2006/main">
          <a:off x="7331942" y="6530317"/>
          <a:ext cx="2529234" cy="21188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t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fld id="{37B43F24-3068-4587-8772-E615F913BEB0}" type="TxLink">
            <a:rPr lang="en-US" sz="8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Statistical Information Service 20.7.2023</a:t>
          </a:fld>
          <a:endParaRPr lang="fi-FI" sz="12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absoluteAnchor>
    <xdr:pos x="0" y="0"/>
    <xdr:ext cx="9858375" cy="6734175"/>
    <xdr:graphicFrame macro="">
      <xdr:nvGraphicFramePr>
        <xdr:cNvPr id="2" name="Kaavio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</cdr:x>
      <cdr:y>0.23671</cdr:y>
    </cdr:from>
    <cdr:to>
      <cdr:x>0.3663</cdr:x>
      <cdr:y>0.97096</cdr:y>
    </cdr:to>
    <cdr:graphicFrame macro="">
      <cdr:nvGraphicFramePr>
        <cdr:cNvPr id="762027" name="Chart 1195">
          <a:extLst xmlns:a="http://schemas.openxmlformats.org/drawingml/2006/main">
            <a:ext uri="{FF2B5EF4-FFF2-40B4-BE49-F238E27FC236}">
              <a16:creationId xmlns:a16="http://schemas.microsoft.com/office/drawing/2014/main" id="{DE80057E-2F7A-487B-8FC6-F2107B65C08E}"/>
            </a:ext>
          </a:extLst>
        </cdr:cNvPr>
        <cdr:cNvGraphicFramePr>
          <a:graphicFrameLocks xmlns:a="http://schemas.openxmlformats.org/drawingml/2006/main"/>
        </cdr:cNvGraphicFramePr>
      </cdr:nvGraphicFramePr>
      <cdr:xfrm>
        <a:off xmlns:a="http://schemas.openxmlformats.org/drawingml/2006/main" x="0" y="0"/>
        <a:ext xmlns:a="http://schemas.openxmlformats.org/drawingml/2006/main" cx="0" cy="0"/>
      </cdr:xfrm>
      <a:graphic xmlns:a="http://schemas.openxmlformats.org/drawingml/2006/main"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cdr:graphicFrame>
  </cdr:relSizeAnchor>
  <cdr:relSizeAnchor xmlns:cdr="http://schemas.openxmlformats.org/drawingml/2006/chartDrawing">
    <cdr:from>
      <cdr:x>0.5285</cdr:x>
      <cdr:y>0.23879</cdr:y>
    </cdr:from>
    <cdr:to>
      <cdr:x>0.98175</cdr:x>
      <cdr:y>0.94804</cdr:y>
    </cdr:to>
    <cdr:graphicFrame macro="">
      <cdr:nvGraphicFramePr>
        <cdr:cNvPr id="762028" name="Chart 1196">
          <a:extLst xmlns:a="http://schemas.openxmlformats.org/drawingml/2006/main">
            <a:ext uri="{FF2B5EF4-FFF2-40B4-BE49-F238E27FC236}">
              <a16:creationId xmlns:a16="http://schemas.microsoft.com/office/drawing/2014/main" id="{743B05C0-BBAD-4126-BF74-FAFCC00B86E4}"/>
            </a:ext>
          </a:extLst>
        </cdr:cNvPr>
        <cdr:cNvGraphicFramePr>
          <a:graphicFrameLocks xmlns:a="http://schemas.openxmlformats.org/drawingml/2006/main"/>
        </cdr:cNvGraphicFramePr>
      </cdr:nvGraphicFramePr>
      <cdr:xfrm>
        <a:off xmlns:a="http://schemas.openxmlformats.org/drawingml/2006/main" x="0" y="0"/>
        <a:ext xmlns:a="http://schemas.openxmlformats.org/drawingml/2006/main" cx="0" cy="0"/>
      </cdr:xfrm>
      <a:graphic xmlns:a="http://schemas.openxmlformats.org/drawingml/2006/main"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cdr:graphicFrame>
  </cdr:relSizeAnchor>
  <cdr:relSizeAnchor xmlns:cdr="http://schemas.openxmlformats.org/drawingml/2006/chartDrawing">
    <cdr:from>
      <cdr:x>0</cdr:x>
      <cdr:y>0</cdr:y>
    </cdr:from>
    <cdr:to>
      <cdr:x>0.00975</cdr:x>
      <cdr:y>0.041</cdr:y>
    </cdr:to>
    <cdr:sp macro="" textlink="">
      <cdr:nvSpPr>
        <cdr:cNvPr id="106506" name="Text Box 1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-610262"/>
          <a:ext cx="96212" cy="2757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fi-FI"/>
        </a:p>
      </cdr:txBody>
    </cdr:sp>
  </cdr:relSizeAnchor>
  <cdr:relSizeAnchor xmlns:cdr="http://schemas.openxmlformats.org/drawingml/2006/chartDrawing">
    <cdr:from>
      <cdr:x>0.37187</cdr:x>
      <cdr:y>0.19364</cdr:y>
    </cdr:from>
    <cdr:to>
      <cdr:x>0.56362</cdr:x>
      <cdr:y>0.23416</cdr:y>
    </cdr:to>
    <cdr:sp macro="" textlink="">
      <cdr:nvSpPr>
        <cdr:cNvPr id="106508" name="Text Box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497263" y="1955086"/>
          <a:ext cx="2834602" cy="40911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36576" tIns="36576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Pension, </a:t>
          </a:r>
          <a:r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euros/month</a:t>
          </a:r>
          <a:endParaRPr lang="fi-FI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0.36917</cdr:x>
      <cdr:y>0.24926</cdr:y>
    </cdr:from>
    <cdr:to>
      <cdr:x>0.52467</cdr:x>
      <cdr:y>0.30726</cdr:y>
    </cdr:to>
    <cdr:sp macro="" textlink="">
      <cdr:nvSpPr>
        <cdr:cNvPr id="106509" name="Text Box 1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635883" y="1673810"/>
          <a:ext cx="1531496" cy="38947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36576" tIns="32004" rIns="0" bIns="32004" anchor="ctr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 2 </a:t>
          </a:r>
          <a:r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600</a:t>
          </a: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 –</a:t>
          </a:r>
        </a:p>
      </cdr:txBody>
    </cdr:sp>
  </cdr:relSizeAnchor>
  <cdr:relSizeAnchor xmlns:cdr="http://schemas.openxmlformats.org/drawingml/2006/chartDrawing">
    <cdr:from>
      <cdr:x>0.36166</cdr:x>
      <cdr:y>0.33021</cdr:y>
    </cdr:from>
    <cdr:to>
      <cdr:x>0.50641</cdr:x>
      <cdr:y>0.38696</cdr:y>
    </cdr:to>
    <cdr:sp macro="" textlink="">
      <cdr:nvSpPr>
        <cdr:cNvPr id="106510" name="Text Box 1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61933" y="2217399"/>
          <a:ext cx="1425621" cy="3810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0" tIns="32004" rIns="36576" bIns="32004" anchor="ctr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1 600 – 2 599</a:t>
          </a:r>
        </a:p>
      </cdr:txBody>
    </cdr:sp>
  </cdr:relSizeAnchor>
  <cdr:relSizeAnchor xmlns:cdr="http://schemas.openxmlformats.org/drawingml/2006/chartDrawing">
    <cdr:from>
      <cdr:x>0.36552</cdr:x>
      <cdr:y>0.4118</cdr:y>
    </cdr:from>
    <cdr:to>
      <cdr:x>0.51027</cdr:x>
      <cdr:y>0.46555</cdr:y>
    </cdr:to>
    <cdr:sp macro="" textlink="">
      <cdr:nvSpPr>
        <cdr:cNvPr id="106511" name="Text Box 1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99963" y="2765276"/>
          <a:ext cx="1425621" cy="36093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0" tIns="32004" rIns="36576" bIns="32004" anchor="ctr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1 200  – 1 599</a:t>
          </a:r>
        </a:p>
      </cdr:txBody>
    </cdr:sp>
  </cdr:relSizeAnchor>
  <cdr:relSizeAnchor xmlns:cdr="http://schemas.openxmlformats.org/drawingml/2006/chartDrawing">
    <cdr:from>
      <cdr:x>0.36169</cdr:x>
      <cdr:y>0.48545</cdr:y>
    </cdr:from>
    <cdr:to>
      <cdr:x>0.50744</cdr:x>
      <cdr:y>0.53495</cdr:y>
    </cdr:to>
    <cdr:sp macro="" textlink="">
      <cdr:nvSpPr>
        <cdr:cNvPr id="106512" name="Text Box 16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62257" y="3259830"/>
          <a:ext cx="1435470" cy="33239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0" tIns="32004" rIns="36576" bIns="32004" anchor="ctr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1 000 – 1 199 </a:t>
          </a:r>
        </a:p>
      </cdr:txBody>
    </cdr:sp>
  </cdr:relSizeAnchor>
  <cdr:relSizeAnchor xmlns:cdr="http://schemas.openxmlformats.org/drawingml/2006/chartDrawing">
    <cdr:from>
      <cdr:x>0.3583</cdr:x>
      <cdr:y>0.56362</cdr:y>
    </cdr:from>
    <cdr:to>
      <cdr:x>0.49155</cdr:x>
      <cdr:y>0.61612</cdr:y>
    </cdr:to>
    <cdr:sp macro="" textlink="">
      <cdr:nvSpPr>
        <cdr:cNvPr id="106513" name="Text Box 1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28870" y="3784808"/>
          <a:ext cx="1312359" cy="35254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0" tIns="32004" rIns="36576" bIns="32004" anchor="ctr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 800 – 999</a:t>
          </a:r>
        </a:p>
      </cdr:txBody>
    </cdr:sp>
  </cdr:relSizeAnchor>
  <cdr:relSizeAnchor xmlns:cdr="http://schemas.openxmlformats.org/drawingml/2006/chartDrawing">
    <cdr:from>
      <cdr:x>0.35933</cdr:x>
      <cdr:y>0.63894</cdr:y>
    </cdr:from>
    <cdr:to>
      <cdr:x>0.49258</cdr:x>
      <cdr:y>0.69269</cdr:y>
    </cdr:to>
    <cdr:sp macro="" textlink="">
      <cdr:nvSpPr>
        <cdr:cNvPr id="106515" name="Text Box 1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38957" y="4290551"/>
          <a:ext cx="1312359" cy="36093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0" tIns="32004" rIns="36576" bIns="32004" anchor="ctr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 600 – 799</a:t>
          </a:r>
        </a:p>
      </cdr:txBody>
    </cdr:sp>
  </cdr:relSizeAnchor>
  <cdr:relSizeAnchor xmlns:cdr="http://schemas.openxmlformats.org/drawingml/2006/chartDrawing">
    <cdr:from>
      <cdr:x>0.35927</cdr:x>
      <cdr:y>0.71639</cdr:y>
    </cdr:from>
    <cdr:to>
      <cdr:x>0.49252</cdr:x>
      <cdr:y>0.77589</cdr:y>
    </cdr:to>
    <cdr:sp macro="" textlink="">
      <cdr:nvSpPr>
        <cdr:cNvPr id="106516" name="Text Box 2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38353" y="4810627"/>
          <a:ext cx="1312359" cy="39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0" tIns="32004" rIns="36576" bIns="32004" anchor="ctr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 400 – </a:t>
          </a:r>
          <a:r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599</a:t>
          </a:r>
          <a:endParaRPr lang="fi-FI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0.3474</cdr:x>
      <cdr:y>0.79381</cdr:y>
    </cdr:from>
    <cdr:to>
      <cdr:x>0.49315</cdr:x>
      <cdr:y>0.84906</cdr:y>
    </cdr:to>
    <cdr:sp macro="" textlink="">
      <cdr:nvSpPr>
        <cdr:cNvPr id="106517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421490" y="5330512"/>
          <a:ext cx="1435470" cy="3710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0" tIns="32004" rIns="36576" bIns="32004" anchor="ctr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–  </a:t>
          </a:r>
          <a:r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399</a:t>
          </a:r>
          <a:endParaRPr lang="fi-FI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0.03799</cdr:x>
      <cdr:y>0.19365</cdr:y>
    </cdr:from>
    <cdr:to>
      <cdr:x>0.18361</cdr:x>
      <cdr:y>0.23417</cdr:y>
    </cdr:to>
    <cdr:sp macro="" textlink="">
      <cdr:nvSpPr>
        <cdr:cNvPr id="106519" name="Text Box 2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4520" y="1304073"/>
          <a:ext cx="1435586" cy="2728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36576" tIns="36576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Men, </a:t>
          </a:r>
          <a:r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thousands</a:t>
          </a: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</a:p>
      </cdr:txBody>
    </cdr:sp>
  </cdr:relSizeAnchor>
  <cdr:relSizeAnchor xmlns:cdr="http://schemas.openxmlformats.org/drawingml/2006/chartDrawing">
    <cdr:from>
      <cdr:x>0.74381</cdr:x>
      <cdr:y>0.19364</cdr:y>
    </cdr:from>
    <cdr:to>
      <cdr:x>0.93286</cdr:x>
      <cdr:y>0.23434</cdr:y>
    </cdr:to>
    <cdr:sp macro="" textlink="">
      <cdr:nvSpPr>
        <cdr:cNvPr id="106520" name="Text Box 2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34882" y="1305585"/>
          <a:ext cx="1864255" cy="2744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36576" tIns="36576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Women, thousands </a:t>
          </a:r>
        </a:p>
      </cdr:txBody>
    </cdr:sp>
  </cdr:relSizeAnchor>
  <cdr:relSizeAnchor xmlns:cdr="http://schemas.openxmlformats.org/drawingml/2006/chartDrawing">
    <cdr:from>
      <cdr:x>0.03578</cdr:x>
      <cdr:y>0.96849</cdr:y>
    </cdr:from>
    <cdr:to>
      <cdr:x>0.48911</cdr:x>
      <cdr:y>1</cdr:y>
    </cdr:to>
    <cdr:sp macro="" textlink="">
      <cdr:nvSpPr>
        <cdr:cNvPr id="20" name="Text Box 6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352873" y="6540680"/>
          <a:ext cx="4470367" cy="21243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90000" tIns="46800" rIns="90000" bIns="46800" anchor="t" upright="1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5F4214A3-E29C-413B-BAFA-523C397B052D}" type="TxLink">
            <a:rPr lang="fi-FI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Source: FCP/Kela- Statistical Yearbook of Pensioners in Finland</a:t>
          </a:fld>
          <a:endParaRPr lang="fi-FI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0.03088</cdr:x>
      <cdr:y>0.01047</cdr:y>
    </cdr:from>
    <cdr:to>
      <cdr:x>0.09339</cdr:x>
      <cdr:y>0.07496</cdr:y>
    </cdr:to>
    <cdr:sp macro="" textlink="'Data 6'!$A$1">
      <cdr:nvSpPr>
        <cdr:cNvPr id="22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4132" y="70307"/>
          <a:ext cx="615643" cy="43305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6017CEFB-D140-4659-BE6A-8D42A9DC52C6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2.6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0.08926</cdr:x>
      <cdr:y>0.01047</cdr:y>
    </cdr:from>
    <cdr:to>
      <cdr:x>0.89652</cdr:x>
      <cdr:y>0.07858</cdr:y>
    </cdr:to>
    <cdr:sp macro="" textlink="'Data 6'!$B$1:$E$1">
      <cdr:nvSpPr>
        <cdr:cNvPr id="23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79108" y="70307"/>
          <a:ext cx="7950567" cy="45736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9DFF15A8-8751-4183-9B19-8735FEC8E4F3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Distribution of old-age, disability and/or unemployment pensioners in Finland by amount of total pension income at year-end 2022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0.93647</cdr:x>
      <cdr:y>0.92819</cdr:y>
    </cdr:from>
    <cdr:to>
      <cdr:x>1</cdr:x>
      <cdr:y>0.98226</cdr:y>
    </cdr:to>
    <cdr:pic>
      <cdr:nvPicPr>
        <cdr:cNvPr id="25" name="Kuva 24">
          <a:extLst xmlns:a="http://schemas.openxmlformats.org/drawingml/2006/main">
            <a:ext uri="{FF2B5EF4-FFF2-40B4-BE49-F238E27FC236}">
              <a16:creationId xmlns:a16="http://schemas.microsoft.com/office/drawing/2014/main" id="{FB44E546-BF85-40AA-9104-B658B3960FD6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9232072" y="6250594"/>
          <a:ext cx="626303" cy="364117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0.74976</cdr:x>
      <cdr:y>0.96888</cdr:y>
    </cdr:from>
    <cdr:to>
      <cdr:x>1</cdr:x>
      <cdr:y>1</cdr:y>
    </cdr:to>
    <cdr:sp macro="" textlink="'Data 6'!$A$16">
      <cdr:nvSpPr>
        <cdr:cNvPr id="26" name="Tekstiruutu 1"/>
        <cdr:cNvSpPr txBox="1"/>
      </cdr:nvSpPr>
      <cdr:spPr>
        <a:xfrm xmlns:a="http://schemas.openxmlformats.org/drawingml/2006/main">
          <a:off x="7391400" y="6524625"/>
          <a:ext cx="2466975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t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fld id="{2BDFBB63-9B68-4C3F-9634-C627F7E61C2A}" type="TxLink">
            <a:rPr lang="en-US" sz="8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Statistical Information Service 20.7.2023</a:t>
          </a:fld>
          <a:endParaRPr lang="fi-FI" sz="12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absoluteAnchor>
    <xdr:pos x="0" y="0"/>
    <xdr:ext cx="9858375" cy="6734175"/>
    <xdr:graphicFrame macro="">
      <xdr:nvGraphicFramePr>
        <xdr:cNvPr id="2" name="Kaavio 1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0.74425</cdr:x>
      <cdr:y>0.96125</cdr:y>
    </cdr:from>
    <cdr:to>
      <cdr:x>0.74707</cdr:x>
      <cdr:y>0.99271</cdr:y>
    </cdr:to>
    <cdr:sp macro="" textlink="'Data 7'!#REF!">
      <cdr:nvSpPr>
        <cdr:cNvPr id="72451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30007" y="6445758"/>
          <a:ext cx="27765" cy="2109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none" lIns="27432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2D3C1E6F-C61C-491B-9AE8-79F5F76DD52B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</a:t>
          </a:fld>
          <a:endParaRPr lang="fi-FI"/>
        </a:p>
      </cdr:txBody>
    </cdr:sp>
  </cdr:relSizeAnchor>
  <cdr:relSizeAnchor xmlns:cdr="http://schemas.openxmlformats.org/drawingml/2006/chartDrawing">
    <cdr:from>
      <cdr:x>0.83507</cdr:x>
      <cdr:y>0.78809</cdr:y>
    </cdr:from>
    <cdr:to>
      <cdr:x>0.99034</cdr:x>
      <cdr:y>0.82793</cdr:y>
    </cdr:to>
    <cdr:sp macro="" textlink="">
      <cdr:nvSpPr>
        <cdr:cNvPr id="71685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232470" y="5307151"/>
          <a:ext cx="1530656" cy="26827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576" tIns="32004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Insured persons</a:t>
          </a:r>
        </a:p>
      </cdr:txBody>
    </cdr:sp>
  </cdr:relSizeAnchor>
  <cdr:relSizeAnchor xmlns:cdr="http://schemas.openxmlformats.org/drawingml/2006/chartDrawing">
    <cdr:from>
      <cdr:x>0.83507</cdr:x>
      <cdr:y>0.64775</cdr:y>
    </cdr:from>
    <cdr:to>
      <cdr:x>0.9401</cdr:x>
      <cdr:y>0.68321</cdr:y>
    </cdr:to>
    <cdr:sp macro="" textlink="'Data 7'!$C$4">
      <cdr:nvSpPr>
        <cdr:cNvPr id="71686" name="Text Box 6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232433" y="4362062"/>
          <a:ext cx="1035425" cy="2387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576" tIns="32004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795F28A0-B996-4E93-B563-45CDF4BCFCF2}" type="TxLink"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Employers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0.83507</cdr:x>
      <cdr:y>0.42564</cdr:y>
    </cdr:from>
    <cdr:to>
      <cdr:x>0.91607</cdr:x>
      <cdr:y>0.4611</cdr:y>
    </cdr:to>
    <cdr:sp macro="" textlink="">
      <cdr:nvSpPr>
        <cdr:cNvPr id="71687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232433" y="2866334"/>
          <a:ext cx="798529" cy="2387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576" tIns="32004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State</a:t>
          </a:r>
          <a:endParaRPr lang="fi-FI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0.83507</cdr:x>
      <cdr:y>0.34487</cdr:y>
    </cdr:from>
    <cdr:to>
      <cdr:x>0.96715</cdr:x>
      <cdr:y>0.38033</cdr:y>
    </cdr:to>
    <cdr:sp macro="" textlink="">
      <cdr:nvSpPr>
        <cdr:cNvPr id="71688" name="Text Box 8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232433" y="2322415"/>
          <a:ext cx="1302094" cy="2387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576" tIns="32004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Municipalities</a:t>
          </a:r>
          <a:endParaRPr lang="fi-FI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0.83507</cdr:x>
      <cdr:y>0.15737</cdr:y>
    </cdr:from>
    <cdr:to>
      <cdr:x>0.9942</cdr:x>
      <cdr:y>0.25415</cdr:y>
    </cdr:to>
    <cdr:sp macro="" textlink="'Data 7'!$F$4">
      <cdr:nvSpPr>
        <cdr:cNvPr id="71689" name="Text Box 9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232433" y="1059757"/>
          <a:ext cx="1568763" cy="65171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576" tIns="32004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09DFD65C-23DE-48F5-9DE7-427F10C8E9F6}" type="TxLink"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Receipts from value added tax, assets, etc.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0.07923</cdr:x>
      <cdr:y>0.96846</cdr:y>
    </cdr:from>
    <cdr:to>
      <cdr:x>0.65797</cdr:x>
      <cdr:y>1</cdr:y>
    </cdr:to>
    <cdr:sp macro="" textlink="'Data 7'!$A$89">
      <cdr:nvSpPr>
        <cdr:cNvPr id="18" name="Text Box 10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1079" y="6521775"/>
          <a:ext cx="5705436" cy="2124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90000" tIns="46800" rIns="90000" bIns="46800" anchor="b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3DD5F322-AC55-4DD6-A74D-1090BF1CD4EB}" type="TxLink">
            <a:rPr lang="en-US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Total income of the National Pension Insurance Scheme was 3,578.7 million euros.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0.05697</cdr:x>
      <cdr:y>0.02177</cdr:y>
    </cdr:from>
    <cdr:to>
      <cdr:x>1</cdr:x>
      <cdr:y>0.99859</cdr:y>
    </cdr:to>
    <cdr:grpSp>
      <cdr:nvGrpSpPr>
        <cdr:cNvPr id="19" name="Ryhmä 18">
          <a:extLst xmlns:a="http://schemas.openxmlformats.org/drawingml/2006/main">
            <a:ext uri="{FF2B5EF4-FFF2-40B4-BE49-F238E27FC236}">
              <a16:creationId xmlns:a16="http://schemas.microsoft.com/office/drawing/2014/main" id="{AC78AFBA-E50B-4A98-BEEC-E08F60F903DF}"/>
            </a:ext>
          </a:extLst>
        </cdr:cNvPr>
        <cdr:cNvGrpSpPr/>
      </cdr:nvGrpSpPr>
      <cdr:grpSpPr>
        <a:xfrm xmlns:a="http://schemas.openxmlformats.org/drawingml/2006/main">
          <a:off x="561632" y="146603"/>
          <a:ext cx="9296743" cy="6578077"/>
          <a:chOff x="0" y="0"/>
          <a:chExt cx="9311619" cy="6585813"/>
        </a:xfrm>
      </cdr:grpSpPr>
      <cdr:sp macro="" textlink="'Data 7'!$A$1">
        <cdr:nvSpPr>
          <cdr:cNvPr id="20" name="Text Box 2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0" y="0"/>
            <a:ext cx="659312" cy="434810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54864" tIns="50292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fld id="{D3B1935A-4A1F-44E1-A7E4-0569CD90283A}" type="TxLink">
              <a:rPr lang="en-US" sz="24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pPr algn="l" rtl="0">
                <a:defRPr sz="1000"/>
              </a:pPr>
              <a:t>2.7</a:t>
            </a:fld>
            <a:endParaRPr lang="fi-FI" sz="2400" b="0" i="0" u="none" strike="noStrike" baseline="0">
              <a:solidFill>
                <a:sysClr val="windowText" lastClr="000000"/>
              </a:solidFill>
              <a:latin typeface="Arial"/>
              <a:cs typeface="Arial"/>
            </a:endParaRPr>
          </a:p>
        </cdr:txBody>
      </cdr:sp>
      <cdr:sp macro="" textlink="'Data 7'!$B$1">
        <cdr:nvSpPr>
          <cdr:cNvPr id="21" name="Text Box 2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576401" y="1"/>
            <a:ext cx="8514791" cy="459181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54864" tIns="50292" rIns="0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l" rtl="0">
              <a:defRPr sz="1000"/>
            </a:pPr>
            <a:fld id="{045CF0FA-0047-4896-AFD8-89B0CC874455}" type="TxLink">
              <a:rPr lang="en-US" sz="24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pPr algn="l" rtl="0">
                <a:defRPr sz="1000"/>
              </a:pPr>
              <a:t>Financing of National Pension Insurance, 1940–2022</a:t>
            </a:fld>
            <a:endParaRPr lang="fi-FI" sz="2400" b="0" i="0" u="none" strike="noStrike" baseline="0">
              <a:solidFill>
                <a:sysClr val="windowText" lastClr="000000"/>
              </a:solidFill>
              <a:latin typeface="Arial"/>
              <a:cs typeface="Arial"/>
            </a:endParaRPr>
          </a:p>
        </cdr:txBody>
      </cdr:sp>
      <cdr:pic>
        <cdr:nvPicPr>
          <cdr:cNvPr id="22" name="Kuva 21">
            <a:extLst xmlns:a="http://schemas.openxmlformats.org/drawingml/2006/main">
              <a:ext uri="{FF2B5EF4-FFF2-40B4-BE49-F238E27FC236}">
                <a16:creationId xmlns:a16="http://schemas.microsoft.com/office/drawing/2014/main" id="{60BCF5AF-78BB-4534-BA78-21A7DB23754E}"/>
              </a:ext>
            </a:extLst>
          </cdr:cNvPr>
          <cdr:cNvPicPr>
            <a:picLocks xmlns:a="http://schemas.openxmlformats.org/drawingml/2006/main" noChangeAspect="1"/>
          </cdr:cNvPicPr>
        </cdr:nvPicPr>
        <cdr:blipFill>
          <a:blip xmlns:a="http://schemas.openxmlformats.org/drawingml/2006/main"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 xmlns:a="http://schemas.openxmlformats.org/drawingml/2006/main">
            <a:fillRect/>
          </a:stretch>
        </cdr:blipFill>
        <cdr:spPr>
          <a:xfrm xmlns:a="http://schemas.openxmlformats.org/drawingml/2006/main">
            <a:off x="8708038" y="6147145"/>
            <a:ext cx="603581" cy="328612"/>
          </a:xfrm>
          <a:prstGeom xmlns:a="http://schemas.openxmlformats.org/drawingml/2006/main" prst="rect">
            <a:avLst/>
          </a:prstGeom>
        </cdr:spPr>
      </cdr:pic>
      <cdr:sp macro="" textlink="'Data 7'!$A$91">
        <cdr:nvSpPr>
          <cdr:cNvPr id="23" name="Tekstiruutu 1"/>
          <cdr:cNvSpPr txBox="1"/>
        </cdr:nvSpPr>
        <cdr:spPr>
          <a:xfrm xmlns:a="http://schemas.openxmlformats.org/drawingml/2006/main">
            <a:off x="6779058" y="6373927"/>
            <a:ext cx="2532561" cy="211886"/>
          </a:xfrm>
          <a:prstGeom xmlns:a="http://schemas.openxmlformats.org/drawingml/2006/main" prst="rect">
            <a:avLst/>
          </a:prstGeom>
        </cdr:spPr>
        <cdr:txBody>
          <a:bodyPr xmlns:a="http://schemas.openxmlformats.org/drawingml/2006/main" wrap="none" rtlCol="0" anchor="t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fld id="{DB16A354-815A-4FD1-A3D6-9215BD8BFFC9}" type="TxLink">
              <a:rPr lang="en-US" sz="800" b="0" i="0" u="none" strike="noStrike">
                <a:solidFill>
                  <a:srgbClr val="000000"/>
                </a:solidFill>
                <a:latin typeface="Arial"/>
                <a:cs typeface="Arial"/>
              </a:rPr>
              <a:pPr/>
              <a:t>Statistical Information Service 20.7.2023</a:t>
            </a:fld>
            <a:endParaRPr lang="fi-FI" sz="1200">
              <a:latin typeface="Arial" panose="020B0604020202020204" pitchFamily="34" charset="0"/>
              <a:cs typeface="Arial" panose="020B0604020202020204" pitchFamily="34" charset="0"/>
            </a:endParaRPr>
          </a:p>
        </cdr:txBody>
      </cdr:sp>
    </cdr:grpSp>
  </cdr:relSizeAnchor>
  <cdr:relSizeAnchor xmlns:cdr="http://schemas.openxmlformats.org/drawingml/2006/chartDrawing">
    <cdr:from>
      <cdr:x>0.74404</cdr:x>
      <cdr:y>0.44516</cdr:y>
    </cdr:from>
    <cdr:to>
      <cdr:x>0.83108</cdr:x>
      <cdr:y>0.44516</cdr:y>
    </cdr:to>
    <cdr:cxnSp macro="">
      <cdr:nvCxnSpPr>
        <cdr:cNvPr id="24" name="Suora yhdysviiva 23">
          <a:extLst xmlns:a="http://schemas.openxmlformats.org/drawingml/2006/main">
            <a:ext uri="{FF2B5EF4-FFF2-40B4-BE49-F238E27FC236}">
              <a16:creationId xmlns:a16="http://schemas.microsoft.com/office/drawing/2014/main" id="{1B79825D-4788-4CAB-9E90-33E8FA60117B}"/>
            </a:ext>
          </a:extLst>
        </cdr:cNvPr>
        <cdr:cNvCxnSpPr/>
      </cdr:nvCxnSpPr>
      <cdr:spPr bwMode="auto">
        <a:xfrm xmlns:a="http://schemas.openxmlformats.org/drawingml/2006/main" flipH="1">
          <a:off x="7334999" y="2997810"/>
          <a:ext cx="858073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0.58312</cdr:x>
      <cdr:y>0.36567</cdr:y>
    </cdr:from>
    <cdr:to>
      <cdr:x>0.83108</cdr:x>
      <cdr:y>0.36567</cdr:y>
    </cdr:to>
    <cdr:cxnSp macro="">
      <cdr:nvCxnSpPr>
        <cdr:cNvPr id="25" name="Suora yhdysviiva 24">
          <a:extLst xmlns:a="http://schemas.openxmlformats.org/drawingml/2006/main">
            <a:ext uri="{FF2B5EF4-FFF2-40B4-BE49-F238E27FC236}">
              <a16:creationId xmlns:a16="http://schemas.microsoft.com/office/drawing/2014/main" id="{B0DD90A2-A2BF-4C72-ACAA-EDE35C9F7D94}"/>
            </a:ext>
          </a:extLst>
        </cdr:cNvPr>
        <cdr:cNvCxnSpPr/>
      </cdr:nvCxnSpPr>
      <cdr:spPr bwMode="auto">
        <a:xfrm xmlns:a="http://schemas.openxmlformats.org/drawingml/2006/main" flipH="1">
          <a:off x="8620125" y="3691987"/>
          <a:ext cx="3665565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0.67054</cdr:x>
      <cdr:y>0.21382</cdr:y>
    </cdr:from>
    <cdr:to>
      <cdr:x>0.83108</cdr:x>
      <cdr:y>0.21382</cdr:y>
    </cdr:to>
    <cdr:cxnSp macro="">
      <cdr:nvCxnSpPr>
        <cdr:cNvPr id="26" name="Suora yhdysviiva 25">
          <a:extLst xmlns:a="http://schemas.openxmlformats.org/drawingml/2006/main">
            <a:ext uri="{FF2B5EF4-FFF2-40B4-BE49-F238E27FC236}">
              <a16:creationId xmlns:a16="http://schemas.microsoft.com/office/drawing/2014/main" id="{2D233357-7E46-4FEC-BA5F-FEC37185CA95}"/>
            </a:ext>
          </a:extLst>
        </cdr:cNvPr>
        <cdr:cNvCxnSpPr/>
      </cdr:nvCxnSpPr>
      <cdr:spPr bwMode="auto">
        <a:xfrm xmlns:a="http://schemas.openxmlformats.org/drawingml/2006/main" flipH="1">
          <a:off x="6610408" y="1439926"/>
          <a:ext cx="1582664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0.68408</cdr:x>
      <cdr:y>0.67157</cdr:y>
    </cdr:from>
    <cdr:to>
      <cdr:x>0.83108</cdr:x>
      <cdr:y>0.67157</cdr:y>
    </cdr:to>
    <cdr:cxnSp macro="">
      <cdr:nvCxnSpPr>
        <cdr:cNvPr id="27" name="Suora yhdysviiva 26">
          <a:extLst xmlns:a="http://schemas.openxmlformats.org/drawingml/2006/main">
            <a:ext uri="{FF2B5EF4-FFF2-40B4-BE49-F238E27FC236}">
              <a16:creationId xmlns:a16="http://schemas.microsoft.com/office/drawing/2014/main" id="{E93B76DC-8C9B-49B1-ACA3-0A60F1DF8377}"/>
            </a:ext>
          </a:extLst>
        </cdr:cNvPr>
        <cdr:cNvCxnSpPr/>
      </cdr:nvCxnSpPr>
      <cdr:spPr bwMode="auto">
        <a:xfrm xmlns:a="http://schemas.openxmlformats.org/drawingml/2006/main" flipH="1">
          <a:off x="6743891" y="4522494"/>
          <a:ext cx="1449181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0.55836</cdr:x>
      <cdr:y>0.80857</cdr:y>
    </cdr:from>
    <cdr:to>
      <cdr:x>0.83108</cdr:x>
      <cdr:y>0.80857</cdr:y>
    </cdr:to>
    <cdr:cxnSp macro="">
      <cdr:nvCxnSpPr>
        <cdr:cNvPr id="28" name="Suora yhdysviiva 27">
          <a:extLst xmlns:a="http://schemas.openxmlformats.org/drawingml/2006/main">
            <a:ext uri="{FF2B5EF4-FFF2-40B4-BE49-F238E27FC236}">
              <a16:creationId xmlns:a16="http://schemas.microsoft.com/office/drawing/2014/main" id="{67A79D56-322C-4CF2-B0AF-99B96752A1F6}"/>
            </a:ext>
          </a:extLst>
        </cdr:cNvPr>
        <cdr:cNvCxnSpPr/>
      </cdr:nvCxnSpPr>
      <cdr:spPr bwMode="auto">
        <a:xfrm xmlns:a="http://schemas.openxmlformats.org/drawingml/2006/main" flipH="1">
          <a:off x="5504496" y="5445076"/>
          <a:ext cx="2688576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absoluteAnchor>
    <xdr:pos x="0" y="0"/>
    <xdr:ext cx="9858375" cy="6734175"/>
    <xdr:graphicFrame macro="">
      <xdr:nvGraphicFramePr>
        <xdr:cNvPr id="2" name="Kaavio 1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0.49025</cdr:x>
      <cdr:y>0.96475</cdr:y>
    </cdr:from>
    <cdr:to>
      <cdr:x>0.49711</cdr:x>
      <cdr:y>0.99334</cdr:y>
    </cdr:to>
    <cdr:sp macro="" textlink="'Data 8'!$A$85">
      <cdr:nvSpPr>
        <cdr:cNvPr id="254979" name="Text Box 3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5033084" y="6752563"/>
          <a:ext cx="70469" cy="20011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27432" tIns="2286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29F8B968-B398-4452-9D10-29B6A385E49E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0.84447</cdr:x>
      <cdr:y>0.72967</cdr:y>
    </cdr:from>
    <cdr:to>
      <cdr:x>0.97974</cdr:x>
      <cdr:y>0.79636</cdr:y>
    </cdr:to>
    <cdr:sp macro="" textlink="'Data 8'!$B$4">
      <cdr:nvSpPr>
        <cdr:cNvPr id="254980" name="Text Box 4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328454" y="4915752"/>
          <a:ext cx="1334079" cy="4492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anchorCtr="0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08DEE3E4-A3FB-465C-9CBE-38C44DCCF199}" type="TxLink"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Old-age pensions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0.84447</cdr:x>
      <cdr:y>0.6445</cdr:y>
    </cdr:from>
    <cdr:to>
      <cdr:x>0.97877</cdr:x>
      <cdr:y>0.71119</cdr:y>
    </cdr:to>
    <cdr:sp macro="" textlink="'Data 8'!$C$4">
      <cdr:nvSpPr>
        <cdr:cNvPr id="254981" name="Text Box 5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12483631" y="6507156"/>
          <a:ext cx="1985330" cy="67333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anchorCtr="0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5CE39F2E-B0B5-44CA-8F37-2A1A1E35853D}" type="TxLink"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Disability pensions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0.22648</cdr:x>
      <cdr:y>0.55955</cdr:y>
    </cdr:from>
    <cdr:to>
      <cdr:x>0.3228</cdr:x>
      <cdr:y>0.62624</cdr:y>
    </cdr:to>
    <cdr:sp macro="" textlink="'Data 8'!$D$4">
      <cdr:nvSpPr>
        <cdr:cNvPr id="254982" name="Text Box 6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3347946" y="5649476"/>
          <a:ext cx="1423879" cy="673335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anchorCtr="0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EE83D4B4-F909-407A-976A-A51A4A05DD78}" type="TxLink"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Old-age
allowance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0.32538</cdr:x>
      <cdr:y>0.31518</cdr:y>
    </cdr:from>
    <cdr:to>
      <cdr:x>0.41359</cdr:x>
      <cdr:y>0.41252</cdr:y>
    </cdr:to>
    <cdr:sp macro="" textlink="'Data 8'!$E$4">
      <cdr:nvSpPr>
        <cdr:cNvPr id="254983" name="Text Box 7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4810006" y="3182188"/>
          <a:ext cx="1303991" cy="98279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anchorCtr="0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E6F46580-DD36-4BCD-B311-887AE8AE66D2}" type="TxLink"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Unem-
ployment
pensions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0.84447</cdr:x>
      <cdr:y>0.34127</cdr:y>
    </cdr:from>
    <cdr:to>
      <cdr:x>0.97877</cdr:x>
      <cdr:y>0.40796</cdr:y>
    </cdr:to>
    <cdr:sp macro="" textlink="'Data 8'!$G$4">
      <cdr:nvSpPr>
        <cdr:cNvPr id="254984" name="Text Box 8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12483631" y="3445608"/>
          <a:ext cx="1985330" cy="6733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overflow" horzOverflow="overflow" wrap="square" lIns="36000" tIns="36000" rIns="0" bIns="0" anchor="t" anchorCtr="0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06B28D48-752F-4C8E-A161-8B6FFA217F66}" type="TxLink"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Survivors´ pensions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0.84447</cdr:x>
      <cdr:y>0.27829</cdr:y>
    </cdr:from>
    <cdr:to>
      <cdr:x>0.99809</cdr:x>
      <cdr:y>0.34498</cdr:y>
    </cdr:to>
    <cdr:sp macro="" textlink="'Data 8'!$H$4">
      <cdr:nvSpPr>
        <cdr:cNvPr id="254985" name="Text Box 9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12483631" y="2809749"/>
          <a:ext cx="2270934" cy="67333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overflow" horzOverflow="overflow" wrap="square" lIns="36000" tIns="36000" rIns="0" bIns="0" anchor="t" anchorCtr="0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6F35080C-5401-4C42-9ECF-F27AB8B38103}" type="TxLink"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Front-veterans´ benefits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0.28608</cdr:x>
      <cdr:y>0.58189</cdr:y>
    </cdr:from>
    <cdr:to>
      <cdr:x>0.35136</cdr:x>
      <cdr:y>0.59057</cdr:y>
    </cdr:to>
    <cdr:sp macro="" textlink="">
      <cdr:nvSpPr>
        <cdr:cNvPr id="254986" name="AutoShap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4229101" y="5875057"/>
          <a:ext cx="964960" cy="87592"/>
        </a:xfrm>
        <a:prstGeom xmlns:a="http://schemas.openxmlformats.org/drawingml/2006/main" prst="straightConnector1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  <a:effectLst xmlns:a="http://schemas.openxmlformats.org/drawingml/2006/main"/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fi-FI"/>
        </a:p>
      </cdr:txBody>
    </cdr:sp>
  </cdr:relSizeAnchor>
  <cdr:relSizeAnchor xmlns:cdr="http://schemas.openxmlformats.org/drawingml/2006/chartDrawing">
    <cdr:from>
      <cdr:x>0.69201</cdr:x>
      <cdr:y>0.29146</cdr:y>
    </cdr:from>
    <cdr:to>
      <cdr:x>0.84251</cdr:x>
      <cdr:y>0.43019</cdr:y>
    </cdr:to>
    <cdr:sp macro="" textlink="">
      <cdr:nvSpPr>
        <cdr:cNvPr id="254987" name="AutoShape 1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0229850" y="2942726"/>
          <a:ext cx="2224807" cy="1400674"/>
        </a:xfrm>
        <a:prstGeom xmlns:a="http://schemas.openxmlformats.org/drawingml/2006/main" prst="straightConnector1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  <a:effectLst xmlns:a="http://schemas.openxmlformats.org/drawingml/2006/main"/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fi-FI"/>
        </a:p>
      </cdr:txBody>
    </cdr:sp>
  </cdr:relSizeAnchor>
  <cdr:relSizeAnchor xmlns:cdr="http://schemas.openxmlformats.org/drawingml/2006/chartDrawing">
    <cdr:from>
      <cdr:x>0.69137</cdr:x>
      <cdr:y>0.35566</cdr:y>
    </cdr:from>
    <cdr:to>
      <cdr:x>0.84472</cdr:x>
      <cdr:y>0.44245</cdr:y>
    </cdr:to>
    <cdr:sp macro="" textlink="">
      <cdr:nvSpPr>
        <cdr:cNvPr id="254988" name="AutoShape 12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0220323" y="3590925"/>
          <a:ext cx="2266951" cy="876299"/>
        </a:xfrm>
        <a:prstGeom xmlns:a="http://schemas.openxmlformats.org/drawingml/2006/main" prst="straightConnector1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  <a:effectLst xmlns:a="http://schemas.openxmlformats.org/drawingml/2006/main"/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fi-FI"/>
        </a:p>
      </cdr:txBody>
    </cdr:sp>
  </cdr:relSizeAnchor>
  <cdr:relSizeAnchor xmlns:cdr="http://schemas.openxmlformats.org/drawingml/2006/chartDrawing">
    <cdr:from>
      <cdr:x>0.38534</cdr:x>
      <cdr:y>0.36759</cdr:y>
    </cdr:from>
    <cdr:to>
      <cdr:x>0.46549</cdr:x>
      <cdr:y>0.38663</cdr:y>
    </cdr:to>
    <cdr:sp macro="" textlink="">
      <cdr:nvSpPr>
        <cdr:cNvPr id="254989" name="AutoShape 13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5696419" y="3711380"/>
          <a:ext cx="1184842" cy="192237"/>
        </a:xfrm>
        <a:prstGeom xmlns:a="http://schemas.openxmlformats.org/drawingml/2006/main" prst="straightConnector1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  <a:effectLst xmlns:a="http://schemas.openxmlformats.org/drawingml/2006/main"/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fi-FI"/>
        </a:p>
      </cdr:txBody>
    </cdr:sp>
  </cdr:relSizeAnchor>
  <cdr:relSizeAnchor xmlns:cdr="http://schemas.openxmlformats.org/drawingml/2006/chartDrawing">
    <cdr:from>
      <cdr:x>0.84447</cdr:x>
      <cdr:y>0.41225</cdr:y>
    </cdr:from>
    <cdr:to>
      <cdr:x>0.98858</cdr:x>
      <cdr:y>0.44829</cdr:y>
    </cdr:to>
    <cdr:sp macro="" textlink="'Data 8'!$F$4">
      <cdr:nvSpPr>
        <cdr:cNvPr id="254991" name="Text Box 15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8317058" y="2768317"/>
          <a:ext cx="1419318" cy="24201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anchorCtr="0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FD18F025-84EE-48DD-B423-0E783CE359C3}" type="TxLink"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Other pensions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0.69201</cdr:x>
      <cdr:y>0.42736</cdr:y>
    </cdr:from>
    <cdr:to>
      <cdr:x>0.84149</cdr:x>
      <cdr:y>0.45472</cdr:y>
    </cdr:to>
    <cdr:sp macro="" textlink="">
      <cdr:nvSpPr>
        <cdr:cNvPr id="254992" name="AutoShape 16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10229851" y="4314825"/>
          <a:ext cx="2209800" cy="276225"/>
        </a:xfrm>
        <a:prstGeom xmlns:a="http://schemas.openxmlformats.org/drawingml/2006/main" prst="straightConnector1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  <a:effectLst xmlns:a="http://schemas.openxmlformats.org/drawingml/2006/main"/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fi-FI"/>
        </a:p>
      </cdr:txBody>
    </cdr:sp>
  </cdr:relSizeAnchor>
  <cdr:relSizeAnchor xmlns:cdr="http://schemas.openxmlformats.org/drawingml/2006/chartDrawing">
    <cdr:from>
      <cdr:x>0.3836</cdr:x>
      <cdr:y>0.12274</cdr:y>
    </cdr:from>
    <cdr:to>
      <cdr:x>0.58535</cdr:x>
      <cdr:y>0.16924</cdr:y>
    </cdr:to>
    <cdr:sp macro="" textlink="'Data 8'!$C$3">
      <cdr:nvSpPr>
        <cdr:cNvPr id="255000" name="Text Box 24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3781634" y="825384"/>
          <a:ext cx="1988927" cy="3126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45720" tIns="36576" rIns="45720" bIns="36576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531DAFDB-00F4-4421-97EE-A2B64D8BD4F9}" type="TxLink">
            <a:rPr lang="fi-FI" sz="18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ctr" rtl="0">
              <a:defRPr sz="1000"/>
            </a:pPr>
            <a:t> </a:t>
          </a:fld>
          <a:endParaRPr lang="fi-FI" sz="18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0.84092</cdr:x>
      <cdr:y>0.55032</cdr:y>
    </cdr:from>
    <cdr:to>
      <cdr:x>0.98971</cdr:x>
      <cdr:y>0.63265</cdr:y>
    </cdr:to>
    <cdr:sp macro="" textlink="">
      <cdr:nvSpPr>
        <cdr:cNvPr id="2" name="Tekstiruutu 1"/>
        <cdr:cNvSpPr txBox="1"/>
      </cdr:nvSpPr>
      <cdr:spPr>
        <a:xfrm xmlns:a="http://schemas.openxmlformats.org/drawingml/2006/main">
          <a:off x="12431192" y="5556336"/>
          <a:ext cx="2199533" cy="83124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overflow" horzOverflow="overflow" wrap="square" lIns="36000" tIns="36000" rtlCol="0" anchor="t" anchorCtr="0">
          <a:spAutoFit/>
        </a:bodyPr>
        <a:lstStyle xmlns:a="http://schemas.openxmlformats.org/drawingml/2006/main"/>
        <a:p xmlns:a="http://schemas.openxmlformats.org/drawingml/2006/main">
          <a:r>
            <a:rPr lang="fi-FI" sz="1400">
              <a:latin typeface="Arial" panose="020B0604020202020204" pitchFamily="34" charset="0"/>
              <a:cs typeface="Arial" panose="020B0604020202020204" pitchFamily="34" charset="0"/>
            </a:rPr>
            <a:t>Guarantee</a:t>
          </a:r>
          <a:r>
            <a:rPr lang="fi-FI" sz="1600">
              <a:latin typeface="Arial" panose="020B0604020202020204" pitchFamily="34" charset="0"/>
              <a:cs typeface="Arial" panose="020B0604020202020204" pitchFamily="34" charset="0"/>
            </a:rPr>
            <a:t> pension</a:t>
          </a:r>
        </a:p>
      </cdr:txBody>
    </cdr:sp>
  </cdr:relSizeAnchor>
  <cdr:relSizeAnchor xmlns:cdr="http://schemas.openxmlformats.org/drawingml/2006/chartDrawing">
    <cdr:from>
      <cdr:x>0.83101</cdr:x>
      <cdr:y>0.57075</cdr:y>
    </cdr:from>
    <cdr:to>
      <cdr:x>0.84472</cdr:x>
      <cdr:y>0.5825</cdr:y>
    </cdr:to>
    <cdr:sp macro="" textlink="">
      <cdr:nvSpPr>
        <cdr:cNvPr id="23" name="AutoShape 16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12284656" y="5762624"/>
          <a:ext cx="202620" cy="118586"/>
        </a:xfrm>
        <a:prstGeom xmlns:a="http://schemas.openxmlformats.org/drawingml/2006/main" prst="straightConnector1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  <a:effectLst xmlns:a="http://schemas.openxmlformats.org/drawingml/2006/main"/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fi-FI"/>
        </a:p>
      </cdr:txBody>
    </cdr:sp>
  </cdr:relSizeAnchor>
  <cdr:relSizeAnchor xmlns:cdr="http://schemas.openxmlformats.org/drawingml/2006/chartDrawing">
    <cdr:from>
      <cdr:x>0.00663</cdr:x>
      <cdr:y>0.02177</cdr:y>
    </cdr:from>
    <cdr:to>
      <cdr:x>0.0734</cdr:x>
      <cdr:y>0.08626</cdr:y>
    </cdr:to>
    <cdr:sp macro="" textlink="'Data 8'!$A$1">
      <cdr:nvSpPr>
        <cdr:cNvPr id="25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5318" y="146188"/>
          <a:ext cx="657608" cy="43305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72E19C3F-55B6-4BBB-A8A7-0A9A98C9BE3E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2.8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0.06501</cdr:x>
      <cdr:y>0.02177</cdr:y>
    </cdr:from>
    <cdr:to>
      <cdr:x>1</cdr:x>
      <cdr:y>0.08988</cdr:y>
    </cdr:to>
    <cdr:sp macro="" textlink="'Data 8'!$B$1:$J$1">
      <cdr:nvSpPr>
        <cdr:cNvPr id="26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40294" y="146188"/>
          <a:ext cx="9208556" cy="45736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F698F44E-CB98-402C-8FF8-0039C9140B20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Pension expenditure of the Social Insurance Institution, 1945–2022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0.93887</cdr:x>
      <cdr:y>0.92819</cdr:y>
    </cdr:from>
    <cdr:to>
      <cdr:x>1</cdr:x>
      <cdr:y>0.98226</cdr:y>
    </cdr:to>
    <cdr:pic>
      <cdr:nvPicPr>
        <cdr:cNvPr id="27" name="Kuva 26">
          <a:extLst xmlns:a="http://schemas.openxmlformats.org/drawingml/2006/main">
            <a:ext uri="{FF2B5EF4-FFF2-40B4-BE49-F238E27FC236}">
              <a16:creationId xmlns:a16="http://schemas.microsoft.com/office/drawing/2014/main" id="{B5231A4F-35EA-4C53-896F-665FFD664A29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9259459" y="6253172"/>
          <a:ext cx="602885" cy="364267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0.74352</cdr:x>
      <cdr:y>0.96857</cdr:y>
    </cdr:from>
    <cdr:to>
      <cdr:x>1</cdr:x>
      <cdr:y>1</cdr:y>
    </cdr:to>
    <cdr:sp macro="" textlink="'Data 8'!$A$84">
      <cdr:nvSpPr>
        <cdr:cNvPr id="28" name="Tekstiruutu 1"/>
        <cdr:cNvSpPr txBox="1"/>
      </cdr:nvSpPr>
      <cdr:spPr>
        <a:xfrm xmlns:a="http://schemas.openxmlformats.org/drawingml/2006/main">
          <a:off x="7332850" y="6525211"/>
          <a:ext cx="2529494" cy="2117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t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fld id="{2503F3E9-F39B-4FD5-BE1B-0D9AD3E3745A}" type="TxLink">
            <a:rPr lang="en-US" sz="8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Statistical Information Service 20.7.2023</a:t>
          </a:fld>
          <a:endParaRPr lang="fi-FI" sz="12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0.07286</cdr:x>
      <cdr:y>0.07707</cdr:y>
    </cdr:from>
    <cdr:to>
      <cdr:x>0.82398</cdr:x>
      <cdr:y>0.11771</cdr:y>
    </cdr:to>
    <cdr:sp macro="" textlink="'Data 8'!$D$3">
      <cdr:nvSpPr>
        <cdr:cNvPr id="22" name="Text Box 22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717550" y="517525"/>
          <a:ext cx="7397750" cy="2728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36576" rIns="0" bIns="0" anchor="t" upright="1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fld id="{0D515182-2BA6-446C-B1E8-E33D65F3BA4B}" type="TxLink">
            <a:rPr lang="en-US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ctr" rtl="0">
              <a:defRPr sz="1000"/>
            </a:pPr>
            <a:t>(at 2022 prices)</a:t>
          </a:fld>
          <a:endParaRPr lang="fi-FI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</c:userShapes>
</file>

<file path=xl/drawings/drawing21.xml><?xml version="1.0" encoding="utf-8"?>
<xdr:wsDr xmlns:xdr="http://schemas.openxmlformats.org/drawingml/2006/spreadsheetDrawing" xmlns:a="http://schemas.openxmlformats.org/drawingml/2006/main">
  <xdr:absoluteAnchor>
    <xdr:pos x="0" y="0"/>
    <xdr:ext cx="9858375" cy="6734175"/>
    <xdr:graphicFrame macro="">
      <xdr:nvGraphicFramePr>
        <xdr:cNvPr id="2" name="Kaavio 1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0.2003</cdr:x>
      <cdr:y>0.7998</cdr:y>
    </cdr:from>
    <cdr:to>
      <cdr:x>0.351</cdr:x>
      <cdr:y>0.87484</cdr:y>
    </cdr:to>
    <cdr:sp macro="" textlink="'Data 9'!$E$4">
      <cdr:nvSpPr>
        <cdr:cNvPr id="522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61557" y="8081051"/>
          <a:ext cx="2228210" cy="75819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58993EFE-9D81-4871-80D6-B10647A81743}" type="TxLink">
            <a:rPr lang="en-US" sz="159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Front-veterans´ pensions</a:t>
          </a:fld>
          <a:endParaRPr lang="fi-FI" sz="159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0.44289</cdr:x>
      <cdr:y>0.79523</cdr:y>
    </cdr:from>
    <cdr:to>
      <cdr:x>0.61032</cdr:x>
      <cdr:y>0.83144</cdr:y>
    </cdr:to>
    <cdr:sp macro="" textlink="'Data 9'!$D$4">
      <cdr:nvSpPr>
        <cdr:cNvPr id="52226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548452" y="8034837"/>
          <a:ext cx="2475575" cy="36586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45393FA6-27C4-4AEE-ADD5-A63C200D4666}" type="TxLink">
            <a:rPr lang="en-US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Survivors´ pensions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0.81321</cdr:x>
      <cdr:y>0.45485</cdr:y>
    </cdr:from>
    <cdr:to>
      <cdr:x>0.92483</cdr:x>
      <cdr:y>0.58289</cdr:y>
    </cdr:to>
    <cdr:sp macro="" textlink="'Data 9'!$B$4">
      <cdr:nvSpPr>
        <cdr:cNvPr id="52228" name="Text Box 4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12023857" y="4595764"/>
          <a:ext cx="1650383" cy="129369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FC862FBD-EA82-4BDC-86BA-10FC569333CB}" type="TxLink"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Old-age
pensions
subsidies 
allowances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0.80964</cdr:x>
      <cdr:y>0.65473</cdr:y>
    </cdr:from>
    <cdr:to>
      <cdr:x>0.99264</cdr:x>
      <cdr:y>0.71066</cdr:y>
    </cdr:to>
    <cdr:sp macro="" textlink="'Data 9'!$C$4">
      <cdr:nvSpPr>
        <cdr:cNvPr id="52232" name="Text Box 8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11971103" y="6615263"/>
          <a:ext cx="2705789" cy="565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overflow" horzOverflow="overflow" wrap="square" lIns="36000" tIns="36000" rIns="0" bIns="0" anchor="t" upright="1">
          <a:no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0368E148-7D85-4E01-8902-338F0E504EEF}" type="TxLink">
            <a:rPr lang="fi-FI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Disability and unemployment pensions, disability allowances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0.81261</cdr:x>
      <cdr:y>0.85556</cdr:y>
    </cdr:from>
    <cdr:to>
      <cdr:x>0.98903</cdr:x>
      <cdr:y>0.89162</cdr:y>
    </cdr:to>
    <cdr:sp macro="" textlink="'Data 9'!$F$4">
      <cdr:nvSpPr>
        <cdr:cNvPr id="52245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2015065" y="8644415"/>
          <a:ext cx="2608499" cy="36434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overflow" horzOverflow="overflow" wrap="square" lIns="36000" tIns="36000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fld id="{2FB14C7F-E16B-4C0F-92DA-A1DE3A86ED94}" type="TxLink">
            <a:rPr lang="en-US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Other pensions</a:t>
          </a:fld>
          <a:endParaRPr lang="fi-FI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0.81063</cdr:x>
      <cdr:y>0.77395</cdr:y>
    </cdr:from>
    <cdr:to>
      <cdr:x>1</cdr:x>
      <cdr:y>0.81686</cdr:y>
    </cdr:to>
    <cdr:sp macro="" textlink="'Data 9'!$S$4">
      <cdr:nvSpPr>
        <cdr:cNvPr id="2" name="Tekstiruutu 1"/>
        <cdr:cNvSpPr txBox="1"/>
      </cdr:nvSpPr>
      <cdr:spPr>
        <a:xfrm xmlns:a="http://schemas.openxmlformats.org/drawingml/2006/main">
          <a:off x="7991495" y="5211916"/>
          <a:ext cx="1866880" cy="28896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overflow" horzOverflow="overflow" wrap="square" lIns="36000" tIns="36000" rtlCol="0">
          <a:spAutoFit/>
        </a:bodyPr>
        <a:lstStyle xmlns:a="http://schemas.openxmlformats.org/drawingml/2006/main"/>
        <a:p xmlns:a="http://schemas.openxmlformats.org/drawingml/2006/main">
          <a:fld id="{6E2FCEC1-B47C-497E-9C88-A505D6EEB5FD}" type="TxLink">
            <a:rPr lang="en-US" sz="14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Guarantee pension</a:t>
          </a:fld>
          <a:endParaRPr lang="fi-FI" sz="14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0.04924</cdr:x>
      <cdr:y>0.02177</cdr:y>
    </cdr:from>
    <cdr:to>
      <cdr:x>0.11602</cdr:x>
      <cdr:y>0.08626</cdr:y>
    </cdr:to>
    <cdr:sp macro="" textlink="'Data 9'!$A$1">
      <cdr:nvSpPr>
        <cdr:cNvPr id="20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85658" y="146231"/>
          <a:ext cx="658524" cy="4331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813EDD6D-741B-482C-B7C3-BD33A36D46A8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2.9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0.10762</cdr:x>
      <cdr:y>0.02177</cdr:y>
    </cdr:from>
    <cdr:to>
      <cdr:x>0.96995</cdr:x>
      <cdr:y>0.08988</cdr:y>
    </cdr:to>
    <cdr:sp macro="" textlink="'Data 9'!$B$1:$T$1">
      <cdr:nvSpPr>
        <cdr:cNvPr id="21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61370" y="146232"/>
          <a:ext cx="8504611" cy="45747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24DF9CCA-8CCF-4041-95BE-DCD8636F084D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Number of persons receiving a pension from the Social Insurance Institution, 1942–2022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0.93878</cdr:x>
      <cdr:y>0.92819</cdr:y>
    </cdr:from>
    <cdr:to>
      <cdr:x>0.99991</cdr:x>
      <cdr:y>0.98226</cdr:y>
    </cdr:to>
    <cdr:pic>
      <cdr:nvPicPr>
        <cdr:cNvPr id="22" name="Kuva 21">
          <a:extLst xmlns:a="http://schemas.openxmlformats.org/drawingml/2006/main">
            <a:ext uri="{FF2B5EF4-FFF2-40B4-BE49-F238E27FC236}">
              <a16:creationId xmlns:a16="http://schemas.microsoft.com/office/drawing/2014/main" id="{E037CFF1-AE0A-428A-9B72-BF905FEC985E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9254885" y="6250594"/>
          <a:ext cx="602642" cy="364117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0.74352</cdr:x>
      <cdr:y>0.96857</cdr:y>
    </cdr:from>
    <cdr:to>
      <cdr:x>1</cdr:x>
      <cdr:y>1</cdr:y>
    </cdr:to>
    <cdr:sp macro="" textlink="'Data 9'!$A$91">
      <cdr:nvSpPr>
        <cdr:cNvPr id="23" name="Tekstiruutu 1"/>
        <cdr:cNvSpPr txBox="1"/>
      </cdr:nvSpPr>
      <cdr:spPr>
        <a:xfrm xmlns:a="http://schemas.openxmlformats.org/drawingml/2006/main">
          <a:off x="7329899" y="6522520"/>
          <a:ext cx="2528476" cy="2116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t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fld id="{91161D63-E23C-4489-9FD0-B1E650055029}" type="TxLink">
            <a:rPr lang="en-US" sz="8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Statistical Information Service 20.7.2023</a:t>
          </a:fld>
          <a:endParaRPr lang="fi-FI" sz="12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0.26511</cdr:x>
      <cdr:y>0.83829</cdr:y>
    </cdr:from>
    <cdr:to>
      <cdr:x>0.33665</cdr:x>
      <cdr:y>0.85217</cdr:y>
    </cdr:to>
    <cdr:cxnSp macro="">
      <cdr:nvCxnSpPr>
        <cdr:cNvPr id="4" name="Suora yhdysviiva 3">
          <a:extLst xmlns:a="http://schemas.openxmlformats.org/drawingml/2006/main">
            <a:ext uri="{FF2B5EF4-FFF2-40B4-BE49-F238E27FC236}">
              <a16:creationId xmlns:a16="http://schemas.microsoft.com/office/drawing/2014/main" id="{93D95A11-0E5D-4875-8390-B2BE08D8AFD4}"/>
            </a:ext>
          </a:extLst>
        </cdr:cNvPr>
        <cdr:cNvCxnSpPr/>
      </cdr:nvCxnSpPr>
      <cdr:spPr bwMode="auto">
        <a:xfrm xmlns:a="http://schemas.openxmlformats.org/drawingml/2006/main" flipH="1" flipV="1">
          <a:off x="3919904" y="8469923"/>
          <a:ext cx="1057748" cy="140304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0.77512</cdr:x>
      <cdr:y>0.71284</cdr:y>
    </cdr:from>
    <cdr:to>
      <cdr:x>0.81665</cdr:x>
      <cdr:y>0.75893</cdr:y>
    </cdr:to>
    <cdr:cxnSp macro="">
      <cdr:nvCxnSpPr>
        <cdr:cNvPr id="24" name="Suora yhdysviiva 23">
          <a:extLst xmlns:a="http://schemas.openxmlformats.org/drawingml/2006/main">
            <a:ext uri="{FF2B5EF4-FFF2-40B4-BE49-F238E27FC236}">
              <a16:creationId xmlns:a16="http://schemas.microsoft.com/office/drawing/2014/main" id="{223247A3-1C82-49CB-BD71-7FC223444D97}"/>
            </a:ext>
          </a:extLst>
        </cdr:cNvPr>
        <cdr:cNvCxnSpPr/>
      </cdr:nvCxnSpPr>
      <cdr:spPr bwMode="auto">
        <a:xfrm xmlns:a="http://schemas.openxmlformats.org/drawingml/2006/main" flipH="1">
          <a:off x="11460716" y="7202365"/>
          <a:ext cx="614053" cy="465732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0.77552</cdr:x>
      <cdr:y>0.85859</cdr:y>
    </cdr:from>
    <cdr:to>
      <cdr:x>0.81261</cdr:x>
      <cdr:y>0.87359</cdr:y>
    </cdr:to>
    <cdr:cxnSp macro="">
      <cdr:nvCxnSpPr>
        <cdr:cNvPr id="25" name="Suora yhdysviiva 24">
          <a:extLst xmlns:a="http://schemas.openxmlformats.org/drawingml/2006/main">
            <a:ext uri="{FF2B5EF4-FFF2-40B4-BE49-F238E27FC236}">
              <a16:creationId xmlns:a16="http://schemas.microsoft.com/office/drawing/2014/main" id="{0C7F653A-178B-42CC-8DD6-449738798B78}"/>
            </a:ext>
          </a:extLst>
        </cdr:cNvPr>
        <cdr:cNvCxnSpPr>
          <a:stCxn xmlns:a="http://schemas.openxmlformats.org/drawingml/2006/main" id="52245" idx="1"/>
        </cdr:cNvCxnSpPr>
      </cdr:nvCxnSpPr>
      <cdr:spPr bwMode="auto">
        <a:xfrm xmlns:a="http://schemas.openxmlformats.org/drawingml/2006/main" flipH="1" flipV="1">
          <a:off x="11466636" y="8675077"/>
          <a:ext cx="548429" cy="151510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  <cdr:relSizeAnchor xmlns:cdr="http://schemas.openxmlformats.org/drawingml/2006/chartDrawing">
    <cdr:from>
      <cdr:x>0.79673</cdr:x>
      <cdr:y>0.78664</cdr:y>
    </cdr:from>
    <cdr:to>
      <cdr:x>0.81063</cdr:x>
      <cdr:y>0.79541</cdr:y>
    </cdr:to>
    <cdr:cxnSp macro="">
      <cdr:nvCxnSpPr>
        <cdr:cNvPr id="17" name="Suora yhdysviiva 16">
          <a:extLst xmlns:a="http://schemas.openxmlformats.org/drawingml/2006/main">
            <a:ext uri="{FF2B5EF4-FFF2-40B4-BE49-F238E27FC236}">
              <a16:creationId xmlns:a16="http://schemas.microsoft.com/office/drawing/2014/main" id="{2E25F479-FDE2-480E-9D43-C691CD48B2D3}"/>
            </a:ext>
          </a:extLst>
        </cdr:cNvPr>
        <cdr:cNvCxnSpPr>
          <a:stCxn xmlns:a="http://schemas.openxmlformats.org/drawingml/2006/main" id="2" idx="1"/>
        </cdr:cNvCxnSpPr>
      </cdr:nvCxnSpPr>
      <cdr:spPr bwMode="auto">
        <a:xfrm xmlns:a="http://schemas.openxmlformats.org/drawingml/2006/main" flipH="1" flipV="1">
          <a:off x="7854462" y="5297365"/>
          <a:ext cx="137033" cy="59033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</c:userShapes>
</file>

<file path=xl/drawings/drawing23.xml><?xml version="1.0" encoding="utf-8"?>
<xdr:wsDr xmlns:xdr="http://schemas.openxmlformats.org/drawingml/2006/spreadsheetDrawing" xmlns:a="http://schemas.openxmlformats.org/drawingml/2006/main">
  <xdr:absoluteAnchor>
    <xdr:pos x="0" y="0"/>
    <xdr:ext cx="9858375" cy="6734175"/>
    <xdr:graphicFrame macro="">
      <xdr:nvGraphicFramePr>
        <xdr:cNvPr id="2" name="Kaavio 1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</cdr:x>
      <cdr:y>0</cdr:y>
    </cdr:to>
    <cdr:sp macro="" textlink="">
      <cdr:nvSpPr>
        <cdr:cNvPr id="232457" name="Line 9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0" y="0"/>
          <a:ext cx="0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38100">
          <a:solidFill>
            <a:schemeClr val="accent3">
              <a:lumMod val="75000"/>
            </a:schemeClr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fi-FI"/>
        </a:p>
      </cdr:txBody>
    </cdr:sp>
  </cdr:relSizeAnchor>
  <cdr:relSizeAnchor xmlns:cdr="http://schemas.openxmlformats.org/drawingml/2006/chartDrawing">
    <cdr:from>
      <cdr:x>0.43425</cdr:x>
      <cdr:y>0.9645</cdr:y>
    </cdr:from>
    <cdr:to>
      <cdr:x>0.9585</cdr:x>
      <cdr:y>1</cdr:y>
    </cdr:to>
    <cdr:sp macro="" textlink="'Data 10'!$A$16">
      <cdr:nvSpPr>
        <cdr:cNvPr id="232465" name="Text Box 17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4285136" y="6502737"/>
          <a:ext cx="5173246" cy="2387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fld id="{185CC2B5-72E9-4F79-A8CD-3EA793443F4E}" type="TxLink">
            <a:rPr lang="fi-FI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 </a:t>
          </a:fld>
          <a:endParaRPr lang="fi-FI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0.03282</cdr:x>
      <cdr:y>0.02177</cdr:y>
    </cdr:from>
    <cdr:to>
      <cdr:x>0.11107</cdr:x>
      <cdr:y>0.08626</cdr:y>
    </cdr:to>
    <cdr:sp macro="" textlink="'Data 10'!$A$1">
      <cdr:nvSpPr>
        <cdr:cNvPr id="19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507" y="146396"/>
          <a:ext cx="771489" cy="4336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6DDC39DE-41C7-486F-B3B3-EA4A4B4D1291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2.10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0.10471</cdr:x>
      <cdr:y>0.02177</cdr:y>
    </cdr:from>
    <cdr:to>
      <cdr:x>0.96704</cdr:x>
      <cdr:y>0.08988</cdr:y>
    </cdr:to>
    <cdr:sp macro="" textlink="'Data 10'!$B$1">
      <cdr:nvSpPr>
        <cdr:cNvPr id="20" name="Text Box 2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32301" y="146397"/>
          <a:ext cx="8501187" cy="45799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54864" tIns="5029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6FA08F2F-C3FF-4D08-8211-C5597A34B20D}" type="TxLink">
            <a:rPr lang="en-US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The pension-tested national pension as of 1.1.2022</a:t>
          </a:fld>
          <a:endParaRPr lang="fi-FI" sz="24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0.93887</cdr:x>
      <cdr:y>0.92819</cdr:y>
    </cdr:from>
    <cdr:to>
      <cdr:x>1</cdr:x>
      <cdr:y>0.98226</cdr:y>
    </cdr:to>
    <cdr:pic>
      <cdr:nvPicPr>
        <cdr:cNvPr id="21" name="Kuva 20">
          <a:extLst xmlns:a="http://schemas.openxmlformats.org/drawingml/2006/main">
            <a:ext uri="{FF2B5EF4-FFF2-40B4-BE49-F238E27FC236}">
              <a16:creationId xmlns:a16="http://schemas.microsoft.com/office/drawing/2014/main" id="{16698853-FDAB-4336-90B6-A8732FCE2B23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9255733" y="6250594"/>
          <a:ext cx="602642" cy="364117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0.74351</cdr:x>
      <cdr:y>0.96857</cdr:y>
    </cdr:from>
    <cdr:to>
      <cdr:x>1</cdr:x>
      <cdr:y>1</cdr:y>
    </cdr:to>
    <cdr:sp macro="" textlink="'Data 10'!$A$15">
      <cdr:nvSpPr>
        <cdr:cNvPr id="22" name="Tekstiruutu 1"/>
        <cdr:cNvSpPr txBox="1"/>
      </cdr:nvSpPr>
      <cdr:spPr>
        <a:xfrm xmlns:a="http://schemas.openxmlformats.org/drawingml/2006/main">
          <a:off x="7329801" y="6522520"/>
          <a:ext cx="2528574" cy="2116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t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fld id="{5E555346-BCF8-4370-AE50-7E6E67511AF3}" type="TxLink">
            <a:rPr lang="en-US" sz="8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Statistical Information Service 20.7.2023</a:t>
          </a:fld>
          <a:endParaRPr lang="fi-FI" sz="12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0.51302</cdr:x>
      <cdr:y>0.24351</cdr:y>
    </cdr:from>
    <cdr:to>
      <cdr:x>0.73199</cdr:x>
      <cdr:y>0.27893</cdr:y>
    </cdr:to>
    <cdr:sp macro="" textlink="'Data 10'!$B$4">
      <cdr:nvSpPr>
        <cdr:cNvPr id="2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058953" y="1641791"/>
          <a:ext cx="2159331" cy="2387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36576" tIns="32004" rIns="0" bIns="0" anchor="t" upright="1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220F9DFA-D482-4194-88B9-B9F22002A1D4}" type="TxLink">
            <a:rPr lang="en-US" sz="1400" b="0" i="0" u="none" strike="noStrike" baseline="0">
              <a:solidFill>
                <a:srgbClr val="008000"/>
              </a:solidFill>
              <a:latin typeface="Arial"/>
              <a:cs typeface="Arial"/>
            </a:rPr>
            <a:pPr algn="l" rtl="0">
              <a:defRPr sz="1000"/>
            </a:pPr>
            <a:t>Recipient lives alone</a:t>
          </a:fld>
          <a:endParaRPr lang="fi-FI" sz="1400" b="0" i="0" u="none" strike="noStrike" baseline="0">
            <a:solidFill>
              <a:srgbClr val="008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0.51302</cdr:x>
      <cdr:y>0.28322</cdr:y>
    </cdr:from>
    <cdr:to>
      <cdr:x>0.77371</cdr:x>
      <cdr:y>0.31864</cdr:y>
    </cdr:to>
    <cdr:sp macro="" textlink="'Data 10'!$C$4">
      <cdr:nvSpPr>
        <cdr:cNvPr id="24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058953" y="1909529"/>
          <a:ext cx="2570766" cy="2387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36576" tIns="32004" rIns="0" bIns="0" anchor="t" upright="1">
          <a:sp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CBA64FD7-FFF5-4866-9C47-EB63332EA9C4}" type="TxLink">
            <a:rPr lang="en-US" sz="1400" b="0" i="0" u="none" strike="noStrike" baseline="0">
              <a:solidFill>
                <a:srgbClr val="B084AC"/>
              </a:solidFill>
              <a:latin typeface="Arial"/>
              <a:cs typeface="Arial"/>
            </a:rPr>
            <a:pPr algn="l" rtl="0">
              <a:defRPr sz="1000"/>
            </a:pPr>
            <a:t>Married/ cohabiting recipient</a:t>
          </a:fld>
          <a:endParaRPr lang="fi-FI" sz="1400" b="0" i="0" u="none" strike="noStrike" baseline="0">
            <a:solidFill>
              <a:srgbClr val="B084AC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0.03654</cdr:x>
      <cdr:y>0.21354</cdr:y>
    </cdr:from>
    <cdr:to>
      <cdr:x>0.09651</cdr:x>
      <cdr:y>0.24745</cdr:y>
    </cdr:to>
    <cdr:sp macro="" textlink="'Data 10'!$B$5">
      <cdr:nvSpPr>
        <cdr:cNvPr id="25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59645" y="1431906"/>
          <a:ext cx="590255" cy="22738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36576" tIns="2743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D8DAA80D-0105-4FCF-AF78-00204DF38625}" type="TxLink">
            <a:rPr lang="en-US" sz="1400" b="0" i="0" u="none" strike="noStrike" baseline="0">
              <a:solidFill>
                <a:srgbClr val="008000"/>
              </a:solidFill>
              <a:latin typeface="Arial"/>
              <a:cs typeface="Arial"/>
            </a:rPr>
            <a:pPr algn="l" rtl="0">
              <a:defRPr sz="1000"/>
            </a:pPr>
            <a:t>679,50</a:t>
          </a:fld>
          <a:endParaRPr lang="fi-FI" sz="1400" b="0" i="0" u="none" strike="noStrike" baseline="0">
            <a:solidFill>
              <a:srgbClr val="008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0.03754</cdr:x>
      <cdr:y>0.30302</cdr:y>
    </cdr:from>
    <cdr:to>
      <cdr:x>0.09651</cdr:x>
      <cdr:y>0.34273</cdr:y>
    </cdr:to>
    <cdr:sp macro="" textlink="'Data 10'!$C$10">
      <cdr:nvSpPr>
        <cdr:cNvPr id="26" name="Text Box 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0219" y="2043027"/>
          <a:ext cx="581472" cy="26773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36576" tIns="2743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F1DF26DC-851E-403C-B54B-87D053B81B70}" type="TxLink">
            <a:rPr lang="en-US" sz="1400" b="0" i="0" u="none" strike="noStrike" baseline="0">
              <a:solidFill>
                <a:srgbClr val="B084AC"/>
              </a:solidFill>
              <a:latin typeface="Arial"/>
              <a:cs typeface="Arial"/>
            </a:rPr>
            <a:pPr algn="l" rtl="0">
              <a:defRPr sz="1000"/>
            </a:pPr>
            <a:t>606,55</a:t>
          </a:fld>
          <a:endParaRPr lang="fi-FI" sz="1400" b="0" i="0" u="none" strike="noStrike" baseline="0">
            <a:solidFill>
              <a:srgbClr val="B084AC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0.848</cdr:x>
      <cdr:y>0.80133</cdr:y>
    </cdr:from>
    <cdr:to>
      <cdr:x>0.92696</cdr:x>
      <cdr:y>0.84254</cdr:y>
    </cdr:to>
    <cdr:sp macro="" textlink="'Data 10'!$A$7:$A$7">
      <cdr:nvSpPr>
        <cdr:cNvPr id="27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346427" y="5373385"/>
          <a:ext cx="777164" cy="27633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36576" tIns="2743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2E9CE4AB-F9E3-4F0A-A3BF-559B91D07DF1}" type="TxLink">
            <a:rPr lang="en-US" sz="1400" b="0" i="0" u="none" strike="noStrike" baseline="0">
              <a:solidFill>
                <a:srgbClr val="008000"/>
              </a:solidFill>
              <a:latin typeface="Arial"/>
              <a:cs typeface="Arial"/>
            </a:rPr>
            <a:pPr algn="l" rtl="0">
              <a:defRPr sz="1000"/>
            </a:pPr>
            <a:t>1 373,29</a:t>
          </a:fld>
          <a:endParaRPr lang="fi-FI" sz="1400" b="0" i="0" u="none" strike="noStrike" baseline="0">
            <a:solidFill>
              <a:srgbClr val="008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0.48503</cdr:x>
      <cdr:y>0.26382</cdr:y>
    </cdr:from>
    <cdr:to>
      <cdr:x>0.51061</cdr:x>
      <cdr:y>0.26382</cdr:y>
    </cdr:to>
    <cdr:sp macro="" textlink="">
      <cdr:nvSpPr>
        <cdr:cNvPr id="28" name="Line 9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4783000" y="1778696"/>
          <a:ext cx="252202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38100" cap="flat">
          <a:solidFill>
            <a:srgbClr xmlns:mc="http://schemas.openxmlformats.org/markup-compatibility/2006" xmlns:a14="http://schemas.microsoft.com/office/drawing/2010/main" val="008000" mc:Ignorable="a14" a14:legacySpreadsheetColorIndex="21"/>
          </a:solidFill>
          <a:prstDash val="solid"/>
          <a:round/>
          <a:headEnd/>
          <a:tailEnd type="none" w="med" len="med"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fi-FI"/>
        </a:p>
      </cdr:txBody>
    </cdr:sp>
  </cdr:relSizeAnchor>
  <cdr:relSizeAnchor xmlns:cdr="http://schemas.openxmlformats.org/drawingml/2006/chartDrawing">
    <cdr:from>
      <cdr:x>0.48512</cdr:x>
      <cdr:y>0.3057</cdr:y>
    </cdr:from>
    <cdr:to>
      <cdr:x>0.51061</cdr:x>
      <cdr:y>0.3057</cdr:y>
    </cdr:to>
    <cdr:sp macro="" textlink="">
      <cdr:nvSpPr>
        <cdr:cNvPr id="29" name="Line 10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4783887" y="2061078"/>
          <a:ext cx="251315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38100" cap="flat">
          <a:solidFill>
            <a:srgbClr val="B084AC"/>
          </a:solidFill>
          <a:prstDash val="solid"/>
          <a:round/>
          <a:headEnd/>
          <a:tailEnd type="none" w="med" len="med"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fi-FI"/>
        </a:p>
      </cdr:txBody>
    </cdr:sp>
  </cdr:relSizeAnchor>
  <cdr:relSizeAnchor xmlns:cdr="http://schemas.openxmlformats.org/drawingml/2006/chartDrawing">
    <cdr:from>
      <cdr:x>0.64848</cdr:x>
      <cdr:y>0.80458</cdr:y>
    </cdr:from>
    <cdr:to>
      <cdr:x>0.72919</cdr:x>
      <cdr:y>0.84254</cdr:y>
    </cdr:to>
    <cdr:sp macro="" textlink="'Data 10'!$A$12:$A$12">
      <cdr:nvSpPr>
        <cdr:cNvPr id="30" name="Text Box 1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6382664" y="5395178"/>
          <a:ext cx="794423" cy="25454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36576" tIns="2743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0B4A3771-F704-42FA-9F9A-6CD5FE84A6E7}" type="TxLink">
            <a:rPr lang="en-US" sz="1400" b="0" i="0" u="none" strike="noStrike" baseline="0">
              <a:solidFill>
                <a:srgbClr val="B084AC"/>
              </a:solidFill>
              <a:latin typeface="Arial"/>
              <a:cs typeface="Arial"/>
            </a:rPr>
            <a:pPr algn="l" rtl="0">
              <a:defRPr sz="1000"/>
            </a:pPr>
            <a:t>1 230,62</a:t>
          </a:fld>
          <a:endParaRPr lang="fi-FI" sz="1400" b="0" i="0" u="none" strike="noStrike" baseline="0">
            <a:solidFill>
              <a:srgbClr val="B084AC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0.1147</cdr:x>
      <cdr:y>0.85676</cdr:y>
    </cdr:from>
    <cdr:to>
      <cdr:x>0.17466</cdr:x>
      <cdr:y>0.89278</cdr:y>
    </cdr:to>
    <cdr:sp macro="" textlink="'Data 10'!$A$6:$A$6">
      <cdr:nvSpPr>
        <cdr:cNvPr id="31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28935" y="5745118"/>
          <a:ext cx="590156" cy="24153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36576" tIns="27432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fld id="{CF495BCB-C440-4467-838D-B33BDAB93FAE}" type="TxLink">
            <a:rPr lang="en-US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l" rtl="0">
              <a:defRPr sz="1000"/>
            </a:pPr>
            <a:t>56,29</a:t>
          </a:fld>
          <a:endParaRPr lang="fi-FI" sz="1400" b="0" i="0" u="none" strike="noStrike" baseline="0">
            <a:solidFill>
              <a:srgbClr val="008B6C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0.12813</cdr:x>
      <cdr:y>0.22917</cdr:y>
    </cdr:from>
    <cdr:to>
      <cdr:x>0.12813</cdr:x>
      <cdr:y>0.85612</cdr:y>
    </cdr:to>
    <cdr:cxnSp macro="">
      <cdr:nvCxnSpPr>
        <cdr:cNvPr id="32" name="Suora yhdysviiva 31">
          <a:extLst xmlns:a="http://schemas.openxmlformats.org/drawingml/2006/main">
            <a:ext uri="{FF2B5EF4-FFF2-40B4-BE49-F238E27FC236}">
              <a16:creationId xmlns:a16="http://schemas.microsoft.com/office/drawing/2014/main" id="{1AC6DAC8-01C3-4AAD-AC8F-C3A4E60EAAE3}"/>
            </a:ext>
          </a:extLst>
        </cdr:cNvPr>
        <cdr:cNvCxnSpPr/>
      </cdr:nvCxnSpPr>
      <cdr:spPr bwMode="auto">
        <a:xfrm xmlns:a="http://schemas.openxmlformats.org/drawingml/2006/main">
          <a:off x="1261120" y="1536700"/>
          <a:ext cx="0" cy="4204098"/>
        </a:xfrm>
        <a:prstGeom xmlns:a="http://schemas.openxmlformats.org/drawingml/2006/main" prst="line">
          <a:avLst/>
        </a:prstGeom>
        <a:solidFill xmlns:a="http://schemas.openxmlformats.org/drawingml/2006/main">
          <a:srgbClr val="FFFFFF"/>
        </a:solidFill>
        <a:ln xmlns:a="http://schemas.openxmlformats.org/drawingml/2006/main" w="6350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</cdr:cxnSp>
  </cdr:relSizeAnchor>
</c:userShapes>
</file>

<file path=xl/theme/theme1.xml><?xml version="1.0" encoding="utf-8"?>
<a:theme xmlns:a="http://schemas.openxmlformats.org/drawingml/2006/main" name="Office-teema">
  <a:themeElements>
    <a:clrScheme name="Kel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2E6D"/>
      </a:accent1>
      <a:accent2>
        <a:srgbClr val="662584"/>
      </a:accent2>
      <a:accent3>
        <a:srgbClr val="006241"/>
      </a:accent3>
      <a:accent4>
        <a:srgbClr val="98989A"/>
      </a:accent4>
      <a:accent5>
        <a:srgbClr val="E65300"/>
      </a:accent5>
      <a:accent6>
        <a:srgbClr val="FFC629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8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10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12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1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2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2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24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ul1"/>
  <dimension ref="A1:K40"/>
  <sheetViews>
    <sheetView zoomScaleNormal="100" workbookViewId="0"/>
  </sheetViews>
  <sheetFormatPr defaultColWidth="9.140625" defaultRowHeight="15" x14ac:dyDescent="0.2"/>
  <cols>
    <col min="1" max="1" width="6.5703125" style="16" customWidth="1"/>
    <col min="2" max="2" width="9.5703125" style="1" bestFit="1" customWidth="1"/>
    <col min="3" max="5" width="9.140625" style="1"/>
    <col min="6" max="6" width="48.85546875" style="1" customWidth="1"/>
    <col min="7" max="10" width="9.140625" style="1"/>
    <col min="11" max="11" width="9.140625" style="1" customWidth="1"/>
    <col min="12" max="12" width="9.140625" style="1"/>
    <col min="13" max="13" width="9" style="1" customWidth="1"/>
    <col min="14" max="16384" width="9.140625" style="1"/>
  </cols>
  <sheetData>
    <row r="1" spans="1:5" s="194" customFormat="1" ht="12" x14ac:dyDescent="0.2">
      <c r="A1" s="194" t="s">
        <v>49</v>
      </c>
    </row>
    <row r="2" spans="1:5" s="194" customFormat="1" ht="12.75" x14ac:dyDescent="0.2">
      <c r="A2" s="160" t="s">
        <v>79</v>
      </c>
    </row>
    <row r="3" spans="1:5" ht="15" customHeight="1" x14ac:dyDescent="0.2"/>
    <row r="4" spans="1:5" ht="15" customHeight="1" x14ac:dyDescent="0.2"/>
    <row r="5" spans="1:5" s="193" customFormat="1" ht="18" customHeight="1" x14ac:dyDescent="0.25">
      <c r="A5" s="17" t="s">
        <v>2</v>
      </c>
    </row>
    <row r="6" spans="1:5" ht="15.75" customHeight="1" x14ac:dyDescent="0.2">
      <c r="A6" s="18"/>
      <c r="B6" s="195"/>
    </row>
    <row r="7" spans="1:5" ht="15.75" customHeight="1" x14ac:dyDescent="0.2">
      <c r="A7" s="34" t="str">
        <f>'Data 1'!A1</f>
        <v>2.1</v>
      </c>
      <c r="B7" s="1" t="str">
        <f>'Data 1'!B1&amp;""</f>
        <v>Total pension expenditure in Finland 1986–2022</v>
      </c>
    </row>
    <row r="8" spans="1:5" s="2" customFormat="1" ht="15.75" customHeight="1" x14ac:dyDescent="0.2">
      <c r="A8" s="26"/>
      <c r="C8" s="203" t="s">
        <v>3</v>
      </c>
      <c r="E8" s="203" t="s">
        <v>4</v>
      </c>
    </row>
    <row r="9" spans="1:5" s="2" customFormat="1" ht="15.75" customHeight="1" x14ac:dyDescent="0.2">
      <c r="A9" s="26"/>
      <c r="C9" s="195"/>
      <c r="E9" s="195"/>
    </row>
    <row r="10" spans="1:5" ht="15.75" customHeight="1" x14ac:dyDescent="0.2">
      <c r="A10" s="34" t="str">
        <f>'Data 2'!A1</f>
        <v>2.2</v>
      </c>
      <c r="B10" s="2" t="str">
        <f>'Data 2'!B1&amp;""</f>
        <v>Total expenditure on pension benefits by pension scheme, 1986–2022</v>
      </c>
    </row>
    <row r="11" spans="1:5" s="2" customFormat="1" ht="15.75" customHeight="1" x14ac:dyDescent="0.2">
      <c r="A11" s="26"/>
      <c r="B11" s="192"/>
      <c r="C11" s="203" t="s">
        <v>3</v>
      </c>
      <c r="E11" s="203" t="s">
        <v>4</v>
      </c>
    </row>
    <row r="12" spans="1:5" s="2" customFormat="1" ht="15.75" customHeight="1" x14ac:dyDescent="0.2">
      <c r="A12" s="26"/>
      <c r="C12" s="195"/>
      <c r="E12" s="195"/>
    </row>
    <row r="13" spans="1:5" s="5" customFormat="1" ht="15.75" customHeight="1" x14ac:dyDescent="0.2">
      <c r="A13" s="34" t="str">
        <f>'Data 3'!A1</f>
        <v>2.3</v>
      </c>
      <c r="B13" s="2" t="str">
        <f>'Data 3'!B1&amp;" "</f>
        <v xml:space="preserve">Number of pensioners in Finland by type of pension received, 1980–2022 </v>
      </c>
    </row>
    <row r="14" spans="1:5" s="2" customFormat="1" ht="15.75" customHeight="1" x14ac:dyDescent="0.2">
      <c r="A14" s="26"/>
      <c r="B14" s="192"/>
      <c r="C14" s="203" t="s">
        <v>3</v>
      </c>
      <c r="E14" s="203" t="s">
        <v>4</v>
      </c>
    </row>
    <row r="15" spans="1:5" s="2" customFormat="1" ht="15.75" customHeight="1" x14ac:dyDescent="0.2">
      <c r="A15" s="26"/>
      <c r="C15" s="195"/>
      <c r="E15" s="195"/>
    </row>
    <row r="16" spans="1:5" ht="15.75" customHeight="1" x14ac:dyDescent="0.2">
      <c r="A16" s="34" t="str">
        <f>'Data 4'!A1</f>
        <v>2.4</v>
      </c>
      <c r="B16" s="2" t="str">
        <f>'Data 4'!B1&amp;""</f>
        <v>Number of pensioners in Finland, by pension category, 1990–2022</v>
      </c>
    </row>
    <row r="17" spans="1:11" s="2" customFormat="1" ht="15.75" customHeight="1" x14ac:dyDescent="0.2">
      <c r="A17" s="26"/>
      <c r="B17" s="192"/>
      <c r="C17" s="203" t="s">
        <v>3</v>
      </c>
      <c r="E17" s="203" t="s">
        <v>4</v>
      </c>
    </row>
    <row r="18" spans="1:11" s="2" customFormat="1" ht="15.75" customHeight="1" x14ac:dyDescent="0.2">
      <c r="A18" s="26"/>
      <c r="C18" s="195"/>
      <c r="E18" s="195"/>
    </row>
    <row r="19" spans="1:11" ht="44.25" customHeight="1" x14ac:dyDescent="0.2">
      <c r="A19" s="34" t="str">
        <f>'Data 5'!A1</f>
        <v>2.5</v>
      </c>
      <c r="B19" s="232" t="str">
        <f>'Data 5'!B1&amp;""</f>
        <v>Recipients of pension in their own right (aged 55–64) as a share of working-age residents of Finland year-end 2022, analysed by age and pension category</v>
      </c>
      <c r="C19" s="232"/>
      <c r="D19" s="232"/>
      <c r="E19" s="232"/>
      <c r="F19" s="232"/>
      <c r="G19" s="192"/>
      <c r="H19" s="192"/>
      <c r="I19" s="192"/>
      <c r="J19" s="192"/>
      <c r="K19" s="192"/>
    </row>
    <row r="20" spans="1:11" s="2" customFormat="1" ht="15.75" customHeight="1" x14ac:dyDescent="0.2">
      <c r="A20" s="26"/>
      <c r="B20" s="192"/>
      <c r="C20" s="203" t="s">
        <v>3</v>
      </c>
      <c r="E20" s="203" t="s">
        <v>4</v>
      </c>
    </row>
    <row r="21" spans="1:11" s="2" customFormat="1" ht="15.75" customHeight="1" x14ac:dyDescent="0.2">
      <c r="A21" s="26"/>
      <c r="C21" s="195"/>
      <c r="E21" s="195"/>
    </row>
    <row r="22" spans="1:11" ht="31.5" customHeight="1" x14ac:dyDescent="0.2">
      <c r="A22" s="34" t="str">
        <f>'Data 6'!A1</f>
        <v>2.6</v>
      </c>
      <c r="B22" s="232" t="str">
        <f>'Data 6'!B1&amp;""</f>
        <v>Distribution of old-age, disability and/or unemployment pensioners in Finland by amount of total pension income at year-end 2022</v>
      </c>
      <c r="C22" s="232"/>
      <c r="D22" s="232"/>
      <c r="E22" s="232"/>
      <c r="F22" s="232"/>
      <c r="G22" s="33"/>
      <c r="H22" s="33"/>
      <c r="I22" s="33"/>
      <c r="J22" s="33"/>
      <c r="K22" s="33"/>
    </row>
    <row r="23" spans="1:11" s="2" customFormat="1" ht="15.75" customHeight="1" x14ac:dyDescent="0.2">
      <c r="A23" s="26"/>
      <c r="C23" s="203" t="s">
        <v>3</v>
      </c>
      <c r="E23" s="203" t="s">
        <v>4</v>
      </c>
    </row>
    <row r="24" spans="1:11" s="2" customFormat="1" ht="15.75" customHeight="1" x14ac:dyDescent="0.2">
      <c r="A24" s="26"/>
      <c r="C24" s="195"/>
      <c r="E24" s="195"/>
    </row>
    <row r="25" spans="1:11" ht="15.75" customHeight="1" x14ac:dyDescent="0.2">
      <c r="A25" s="34" t="str">
        <f>'Data 7'!A1</f>
        <v>2.7</v>
      </c>
      <c r="B25" s="2" t="str">
        <f>'Data 7'!B1&amp;" "</f>
        <v xml:space="preserve">Financing of National Pension Insurance, 1940–2022 </v>
      </c>
    </row>
    <row r="26" spans="1:11" s="2" customFormat="1" ht="15.75" customHeight="1" x14ac:dyDescent="0.2">
      <c r="A26" s="26"/>
      <c r="C26" s="203" t="s">
        <v>3</v>
      </c>
      <c r="E26" s="203" t="s">
        <v>4</v>
      </c>
    </row>
    <row r="27" spans="1:11" s="2" customFormat="1" ht="15.75" customHeight="1" x14ac:dyDescent="0.2">
      <c r="A27" s="26"/>
      <c r="C27" s="195"/>
      <c r="E27" s="195"/>
    </row>
    <row r="28" spans="1:11" ht="15.75" customHeight="1" x14ac:dyDescent="0.2">
      <c r="A28" s="34" t="str">
        <f>'Data 8'!A1</f>
        <v>2.8</v>
      </c>
      <c r="B28" s="2" t="str">
        <f>'Data 8'!B1&amp;" "</f>
        <v xml:space="preserve">Pension expenditure of the Social Insurance Institution, 1945–2022 </v>
      </c>
    </row>
    <row r="29" spans="1:11" s="2" customFormat="1" ht="15.75" customHeight="1" x14ac:dyDescent="0.2">
      <c r="A29" s="26"/>
      <c r="C29" s="203" t="s">
        <v>3</v>
      </c>
      <c r="E29" s="203" t="s">
        <v>4</v>
      </c>
    </row>
    <row r="30" spans="1:11" s="2" customFormat="1" ht="15.75" customHeight="1" x14ac:dyDescent="0.2">
      <c r="A30" s="26"/>
      <c r="C30" s="195"/>
      <c r="E30" s="195"/>
    </row>
    <row r="31" spans="1:11" ht="31.5" customHeight="1" x14ac:dyDescent="0.2">
      <c r="A31" s="34" t="str">
        <f>'Data 9'!A1</f>
        <v>2.9</v>
      </c>
      <c r="B31" s="232" t="str">
        <f>'Data 9'!B1&amp;" "</f>
        <v xml:space="preserve">Number of persons receiving a pension from the Social Insurance Institution, 1942–2022 </v>
      </c>
      <c r="C31" s="232"/>
      <c r="D31" s="232"/>
      <c r="E31" s="232"/>
      <c r="F31" s="232"/>
      <c r="G31" s="33"/>
      <c r="H31" s="33"/>
      <c r="I31" s="33"/>
      <c r="J31" s="33"/>
      <c r="K31" s="33"/>
    </row>
    <row r="32" spans="1:11" s="2" customFormat="1" ht="15.75" customHeight="1" x14ac:dyDescent="0.2">
      <c r="A32" s="26"/>
      <c r="C32" s="203" t="s">
        <v>3</v>
      </c>
      <c r="E32" s="203" t="s">
        <v>4</v>
      </c>
    </row>
    <row r="33" spans="1:6" s="2" customFormat="1" ht="15.75" customHeight="1" x14ac:dyDescent="0.2">
      <c r="A33" s="26"/>
      <c r="C33" s="195"/>
      <c r="E33" s="195"/>
    </row>
    <row r="34" spans="1:6" ht="15.75" customHeight="1" x14ac:dyDescent="0.2">
      <c r="A34" s="34" t="str">
        <f>'Data 10'!A1</f>
        <v>2.10</v>
      </c>
      <c r="B34" s="2" t="str">
        <f>'Data 10'!B1&amp;""</f>
        <v>The pension-tested national pension as of 1.1.2022</v>
      </c>
    </row>
    <row r="35" spans="1:6" ht="15.75" customHeight="1" x14ac:dyDescent="0.2">
      <c r="A35" s="27"/>
      <c r="C35" s="203" t="s">
        <v>3</v>
      </c>
      <c r="D35" s="2"/>
      <c r="E35" s="203" t="s">
        <v>4</v>
      </c>
    </row>
    <row r="38" spans="1:6" x14ac:dyDescent="0.2">
      <c r="F38" s="107"/>
    </row>
    <row r="40" spans="1:6" x14ac:dyDescent="0.2">
      <c r="F40" s="107"/>
    </row>
  </sheetData>
  <mergeCells count="3">
    <mergeCell ref="B19:F19"/>
    <mergeCell ref="B22:F22"/>
    <mergeCell ref="B31:F31"/>
  </mergeCells>
  <phoneticPr fontId="0" type="noConversion"/>
  <hyperlinks>
    <hyperlink ref="E8" location="'Data 1'!A1" display="Data" xr:uid="{00000000-0004-0000-0000-000000000000}"/>
    <hyperlink ref="E11" location="'Data 2'!A1" display="Data" xr:uid="{00000000-0004-0000-0000-000001000000}"/>
    <hyperlink ref="E14" location="'Data 3'!A1" display="Data" xr:uid="{00000000-0004-0000-0000-000002000000}"/>
    <hyperlink ref="E17" location="'Data 4'!A1" display="Data" xr:uid="{00000000-0004-0000-0000-000003000000}"/>
    <hyperlink ref="E20" location="'Data 5'!A1" display="Data" xr:uid="{00000000-0004-0000-0000-000004000000}"/>
    <hyperlink ref="E23" location="'Data 6'!A1" display="Data" xr:uid="{00000000-0004-0000-0000-000005000000}"/>
    <hyperlink ref="E26" location="'Data 7'!A1" display="Data" xr:uid="{00000000-0004-0000-0000-000006000000}"/>
    <hyperlink ref="E29" location="'Data 8'!A1" display="Data" xr:uid="{00000000-0004-0000-0000-000007000000}"/>
    <hyperlink ref="E32" location="'Data 9'!A1" display="Data" xr:uid="{00000000-0004-0000-0000-000008000000}"/>
    <hyperlink ref="E35" location="'Data 10'!A1" display="Data" xr:uid="{00000000-0004-0000-0000-000009000000}"/>
  </hyperlinks>
  <pageMargins left="0.74803149606299213" right="0.39370078740157483" top="0.98425196850393704" bottom="1.0629921259842521" header="0.39370078740157483" footer="0.39370078740157483"/>
  <pageSetup paperSize="9" orientation="portrait" r:id="rId1"/>
  <headerFooter alignWithMargins="0">
    <oddHeader>&amp;L&amp;G</oddHeader>
    <oddFooter>&amp;LKela | Statistical Information Service&amp;2
&amp;G
&amp;10PO Box 450 | FIN-00101 HELSINKI | tilastot@kela.fi | www.kela.fi/statistics&amp;R
&amp;P(&amp;N)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ul3"/>
  <dimension ref="A1:Q49"/>
  <sheetViews>
    <sheetView zoomScaleNormal="100" workbookViewId="0">
      <pane xSplit="1" ySplit="4" topLeftCell="E5" activePane="bottomRight" state="frozen"/>
      <selection activeCell="A5" sqref="A5:B5"/>
      <selection pane="topRight" activeCell="A5" sqref="A5:B5"/>
      <selection pane="bottomLeft" activeCell="A5" sqref="A5:B5"/>
      <selection pane="bottomRight" activeCell="Q16" sqref="Q16:Q19"/>
    </sheetView>
  </sheetViews>
  <sheetFormatPr defaultColWidth="9.140625" defaultRowHeight="12.75" x14ac:dyDescent="0.2"/>
  <cols>
    <col min="1" max="1" width="6.140625" style="25" customWidth="1"/>
    <col min="2" max="2" width="11.42578125" style="19" bestFit="1" customWidth="1"/>
    <col min="3" max="3" width="13.85546875" style="19" bestFit="1" customWidth="1"/>
    <col min="4" max="4" width="8.5703125" style="19" customWidth="1"/>
    <col min="5" max="5" width="14.140625" style="19" bestFit="1" customWidth="1"/>
    <col min="6" max="6" width="7.42578125" style="19" bestFit="1" customWidth="1"/>
    <col min="7" max="7" width="8.42578125" style="19" bestFit="1" customWidth="1"/>
    <col min="8" max="8" width="8.140625" style="19" bestFit="1" customWidth="1"/>
    <col min="9" max="9" width="3" style="19" customWidth="1"/>
    <col min="10" max="10" width="6.140625" style="19" customWidth="1"/>
    <col min="11" max="11" width="11" style="35" customWidth="1"/>
    <col min="12" max="12" width="13.85546875" style="35" customWidth="1"/>
    <col min="13" max="13" width="8.5703125" style="35" customWidth="1"/>
    <col min="14" max="14" width="14.140625" style="35" bestFit="1" customWidth="1"/>
    <col min="15" max="15" width="7.42578125" style="35" bestFit="1" customWidth="1"/>
    <col min="16" max="16" width="8.42578125" style="35" bestFit="1" customWidth="1"/>
    <col min="17" max="17" width="9.85546875" style="19" bestFit="1" customWidth="1"/>
    <col min="18" max="16384" width="9.140625" style="19"/>
  </cols>
  <sheetData>
    <row r="1" spans="1:17" s="180" customFormat="1" ht="18" x14ac:dyDescent="0.25">
      <c r="A1" s="98" t="s">
        <v>55</v>
      </c>
      <c r="B1" s="180" t="s">
        <v>67</v>
      </c>
      <c r="J1" s="180" t="str">
        <f>A1</f>
        <v>2.1</v>
      </c>
      <c r="K1" s="180" t="str">
        <f>B1</f>
        <v>Total pension expenditure in Finland 1975–2014</v>
      </c>
    </row>
    <row r="2" spans="1:17" s="35" customFormat="1" ht="6.75" customHeight="1" x14ac:dyDescent="0.2">
      <c r="A2" s="25"/>
      <c r="I2" s="19"/>
      <c r="J2" s="19"/>
    </row>
    <row r="3" spans="1:17" s="35" customFormat="1" x14ac:dyDescent="0.2">
      <c r="A3" s="100" t="s">
        <v>5</v>
      </c>
      <c r="B3" s="81" t="s">
        <v>10</v>
      </c>
      <c r="C3" s="72" t="str">
        <f>"(at "&amp;RIGHT(B1,4)&amp;" prices)"</f>
        <v>(at 2014 prices)</v>
      </c>
      <c r="D3" s="75"/>
      <c r="E3" s="146"/>
      <c r="F3" s="146"/>
      <c r="G3" s="146"/>
      <c r="H3" s="146"/>
      <c r="I3" s="19"/>
      <c r="J3" s="71" t="str">
        <f>A3</f>
        <v>Year</v>
      </c>
      <c r="K3" s="95" t="str">
        <f>B3</f>
        <v>Million euros</v>
      </c>
      <c r="L3" s="72" t="s">
        <v>38</v>
      </c>
      <c r="M3" s="75"/>
      <c r="N3" s="146"/>
      <c r="O3" s="146"/>
      <c r="P3" s="146"/>
      <c r="Q3" s="146"/>
    </row>
    <row r="4" spans="1:17" s="79" customFormat="1" ht="38.25" customHeight="1" x14ac:dyDescent="0.2">
      <c r="A4" s="78"/>
      <c r="B4" s="82" t="s">
        <v>43</v>
      </c>
      <c r="C4" s="80" t="s">
        <v>44</v>
      </c>
      <c r="D4" s="80" t="s">
        <v>6</v>
      </c>
      <c r="E4" s="80" t="s">
        <v>7</v>
      </c>
      <c r="F4" s="80" t="s">
        <v>1</v>
      </c>
      <c r="G4" s="80" t="s">
        <v>8</v>
      </c>
      <c r="H4" s="97" t="s">
        <v>9</v>
      </c>
      <c r="I4" s="46"/>
      <c r="J4" s="78"/>
      <c r="K4" s="179" t="str">
        <f>B4</f>
        <v>Kela</v>
      </c>
      <c r="L4" s="80" t="str">
        <f t="shared" ref="L4:Q4" si="0">C4</f>
        <v xml:space="preserve">Private sector employment pensions </v>
      </c>
      <c r="M4" s="80" t="str">
        <f t="shared" si="0"/>
        <v>State</v>
      </c>
      <c r="N4" s="80" t="str">
        <f t="shared" si="0"/>
        <v>Municipalities</v>
      </c>
      <c r="O4" s="80" t="str">
        <f t="shared" si="0"/>
        <v>Solita</v>
      </c>
      <c r="P4" s="80" t="str">
        <f t="shared" si="0"/>
        <v>Others</v>
      </c>
      <c r="Q4" s="80" t="str">
        <f t="shared" si="0"/>
        <v>Total</v>
      </c>
    </row>
    <row r="5" spans="1:17" ht="18" customHeight="1" x14ac:dyDescent="0.2">
      <c r="A5" s="46">
        <v>1975</v>
      </c>
      <c r="B5" s="38">
        <f>K5*'Inflation factors 2022'!$B37</f>
        <v>5873.4018154510004</v>
      </c>
      <c r="C5" s="48">
        <f>L5*'Inflation factors 2022'!$B37</f>
        <v>2320.5743206280008</v>
      </c>
      <c r="D5" s="91">
        <f>M5*'Inflation factors 2022'!$B37</f>
        <v>2233.7980874438408</v>
      </c>
      <c r="E5" s="48">
        <f>N5*'Inflation factors 2022'!$B37</f>
        <v>930.77475558487015</v>
      </c>
      <c r="F5" s="91">
        <f>O5*'Inflation factors 2022'!$B37</f>
        <v>988.88110254034143</v>
      </c>
      <c r="G5" s="91">
        <f>P5*'Inflation factors 2022'!$B37</f>
        <v>579.85228184772484</v>
      </c>
      <c r="H5" s="91">
        <f>Q5*'Inflation factors 2022'!$B37</f>
        <v>12927.282363495777</v>
      </c>
      <c r="J5" s="46">
        <f t="shared" ref="J5:J39" si="1">A5</f>
        <v>1975</v>
      </c>
      <c r="K5" s="38">
        <v>644.31785499846103</v>
      </c>
      <c r="L5" s="48">
        <v>254.56924549214307</v>
      </c>
      <c r="M5" s="91">
        <v>245.04980885442157</v>
      </c>
      <c r="N5" s="48">
        <v>102.10689015478334</v>
      </c>
      <c r="O5" s="91">
        <v>108.48121256767462</v>
      </c>
      <c r="P5" s="91">
        <v>63.610355667008086</v>
      </c>
      <c r="Q5" s="91">
        <f>SUM(K5:P5)</f>
        <v>1418.1353677344916</v>
      </c>
    </row>
    <row r="6" spans="1:17" x14ac:dyDescent="0.2">
      <c r="A6" s="46">
        <v>1976</v>
      </c>
      <c r="B6" s="38">
        <f>K6*'Inflation factors 2022'!$B38</f>
        <v>6391.7149085603496</v>
      </c>
      <c r="C6" s="48">
        <f>L6*'Inflation factors 2022'!$B38</f>
        <v>3104.916414274096</v>
      </c>
      <c r="D6" s="91">
        <f>M6*'Inflation factors 2022'!$B38</f>
        <v>2622.2728332175257</v>
      </c>
      <c r="E6" s="48">
        <f>N6*'Inflation factors 2022'!$B38</f>
        <v>1128.8393747273306</v>
      </c>
      <c r="F6" s="91">
        <f>O6*'Inflation factors 2022'!$B38</f>
        <v>1100.3644050770911</v>
      </c>
      <c r="G6" s="91">
        <f>P6*'Inflation factors 2022'!$B38</f>
        <v>704.46216372893809</v>
      </c>
      <c r="H6" s="91">
        <f>Q6*'Inflation factors 2022'!$B38</f>
        <v>15052.570099585331</v>
      </c>
      <c r="J6" s="46">
        <f t="shared" si="1"/>
        <v>1976</v>
      </c>
      <c r="K6" s="38">
        <v>751.28033059018821</v>
      </c>
      <c r="L6" s="48">
        <v>364.95098162883278</v>
      </c>
      <c r="M6" s="91">
        <v>308.22119403336512</v>
      </c>
      <c r="N6" s="48">
        <v>132.68345518548605</v>
      </c>
      <c r="O6" s="91">
        <v>129.33651544890199</v>
      </c>
      <c r="P6" s="91">
        <v>82.802279955531105</v>
      </c>
      <c r="Q6" s="91">
        <f t="shared" ref="Q6:Q36" si="2">SUM(K6:P6)</f>
        <v>1769.2747568423054</v>
      </c>
    </row>
    <row r="7" spans="1:17" x14ac:dyDescent="0.2">
      <c r="A7" s="46">
        <v>1977</v>
      </c>
      <c r="B7" s="38">
        <f>K7*'Inflation factors 2022'!$B39</f>
        <v>6470.0984460031632</v>
      </c>
      <c r="C7" s="48">
        <f>L7*'Inflation factors 2022'!$B39</f>
        <v>3791.9639009764351</v>
      </c>
      <c r="D7" s="91">
        <f>M7*'Inflation factors 2022'!$B39</f>
        <v>2797.8942561367758</v>
      </c>
      <c r="E7" s="48">
        <f>N7*'Inflation factors 2022'!$B39</f>
        <v>1247.5503595848836</v>
      </c>
      <c r="F7" s="91">
        <f>O7*'Inflation factors 2022'!$B39</f>
        <v>1068.231006051122</v>
      </c>
      <c r="G7" s="91">
        <f>P7*'Inflation factors 2022'!$B39</f>
        <v>758.4440142962967</v>
      </c>
      <c r="H7" s="91">
        <f>Q7*'Inflation factors 2022'!$B39</f>
        <v>16134.181983048675</v>
      </c>
      <c r="J7" s="46">
        <f t="shared" si="1"/>
        <v>1977</v>
      </c>
      <c r="K7" s="38">
        <v>849.58449172767678</v>
      </c>
      <c r="L7" s="48">
        <v>497.92035628930341</v>
      </c>
      <c r="M7" s="91">
        <v>367.38970656252468</v>
      </c>
      <c r="N7" s="48">
        <v>163.81504037351175</v>
      </c>
      <c r="O7" s="91">
        <v>140.26873066890019</v>
      </c>
      <c r="P7" s="91">
        <v>99.590798774919151</v>
      </c>
      <c r="Q7" s="91">
        <f t="shared" si="2"/>
        <v>2118.5691243968358</v>
      </c>
    </row>
    <row r="8" spans="1:17" x14ac:dyDescent="0.2">
      <c r="A8" s="46">
        <v>1978</v>
      </c>
      <c r="B8" s="38">
        <f>K8*'Inflation factors 2022'!$B40</f>
        <v>6023.8228994328765</v>
      </c>
      <c r="C8" s="48">
        <f>L8*'Inflation factors 2022'!$B40</f>
        <v>3805.9988675047648</v>
      </c>
      <c r="D8" s="91">
        <f>M8*'Inflation factors 2022'!$B40</f>
        <v>2638.113834060066</v>
      </c>
      <c r="E8" s="48">
        <f>N8*'Inflation factors 2022'!$B40</f>
        <v>1196.3487468120088</v>
      </c>
      <c r="F8" s="91">
        <f>O8*'Inflation factors 2022'!$B40</f>
        <v>1051.7063888879761</v>
      </c>
      <c r="G8" s="91">
        <f>P8*'Inflation factors 2022'!$B40</f>
        <v>742.26033064711953</v>
      </c>
      <c r="H8" s="91">
        <f>Q8*'Inflation factors 2022'!$B40</f>
        <v>15458.251067344812</v>
      </c>
      <c r="J8" s="46">
        <f t="shared" si="1"/>
        <v>1978</v>
      </c>
      <c r="K8" s="38">
        <v>928.64459031943932</v>
      </c>
      <c r="L8" s="48">
        <v>586.7404002536274</v>
      </c>
      <c r="M8" s="91">
        <v>406.69690685584447</v>
      </c>
      <c r="N8" s="48">
        <v>184.43151639916374</v>
      </c>
      <c r="O8" s="91">
        <v>162.13316110889664</v>
      </c>
      <c r="P8" s="91">
        <v>114.42833764735363</v>
      </c>
      <c r="Q8" s="91">
        <f t="shared" si="2"/>
        <v>2383.0749125843254</v>
      </c>
    </row>
    <row r="9" spans="1:17" x14ac:dyDescent="0.2">
      <c r="A9" s="46">
        <v>1979</v>
      </c>
      <c r="B9" s="38">
        <f>K9*'Inflation factors 2022'!$B41</f>
        <v>5429.0041332046576</v>
      </c>
      <c r="C9" s="48">
        <f>L9*'Inflation factors 2022'!$B41</f>
        <v>3857.3745151753051</v>
      </c>
      <c r="D9" s="91">
        <f>M9*'Inflation factors 2022'!$B41</f>
        <v>2475.9558553773363</v>
      </c>
      <c r="E9" s="48">
        <f>N9*'Inflation factors 2022'!$B41</f>
        <v>1142.4047926143257</v>
      </c>
      <c r="F9" s="91">
        <f>O9*'Inflation factors 2022'!$B41</f>
        <v>918.91146360483913</v>
      </c>
      <c r="G9" s="91">
        <f>P9*'Inflation factors 2022'!$B41</f>
        <v>698.1408924102152</v>
      </c>
      <c r="H9" s="91">
        <f>Q9*'Inflation factors 2022'!$B41</f>
        <v>14521.791652386681</v>
      </c>
      <c r="J9" s="46">
        <f t="shared" si="1"/>
        <v>1979</v>
      </c>
      <c r="K9" s="38">
        <v>986.00676451840218</v>
      </c>
      <c r="L9" s="48">
        <v>700.56998888277803</v>
      </c>
      <c r="M9" s="91">
        <v>449.67901334234818</v>
      </c>
      <c r="N9" s="48">
        <v>207.48167172071388</v>
      </c>
      <c r="O9" s="91">
        <v>166.89118241157939</v>
      </c>
      <c r="P9" s="91">
        <v>126.79519588006855</v>
      </c>
      <c r="Q9" s="91">
        <f t="shared" si="2"/>
        <v>2637.4238167558906</v>
      </c>
    </row>
    <row r="10" spans="1:17" ht="18" customHeight="1" x14ac:dyDescent="0.2">
      <c r="A10" s="46">
        <v>1980</v>
      </c>
      <c r="B10" s="38">
        <f>K10*'Inflation factors 2022'!$B42</f>
        <v>5540.6445699192209</v>
      </c>
      <c r="C10" s="48">
        <f>L10*'Inflation factors 2022'!$B42</f>
        <v>3997.6760560201715</v>
      </c>
      <c r="D10" s="91">
        <f>M10*'Inflation factors 2022'!$B42</f>
        <v>2433.9173589043394</v>
      </c>
      <c r="E10" s="48">
        <f>N10*'Inflation factors 2022'!$B42</f>
        <v>1143.5896612360298</v>
      </c>
      <c r="F10" s="91">
        <f>O10*'Inflation factors 2022'!$B42</f>
        <v>883.91079700552996</v>
      </c>
      <c r="G10" s="91">
        <f>P10*'Inflation factors 2022'!$B42</f>
        <v>702.2902833178224</v>
      </c>
      <c r="H10" s="91">
        <f>Q10*'Inflation factors 2022'!$B42</f>
        <v>14702.028726403112</v>
      </c>
      <c r="J10" s="46">
        <f t="shared" si="1"/>
        <v>1980</v>
      </c>
      <c r="K10" s="38">
        <v>1150.5954693536369</v>
      </c>
      <c r="L10" s="48">
        <v>830.1756050140184</v>
      </c>
      <c r="M10" s="91">
        <v>505.4383566021329</v>
      </c>
      <c r="N10" s="48">
        <v>237.48303404291818</v>
      </c>
      <c r="O10" s="91">
        <v>183.55693918156393</v>
      </c>
      <c r="P10" s="91">
        <v>145.84079667257006</v>
      </c>
      <c r="Q10" s="91">
        <f t="shared" si="2"/>
        <v>3053.09020086684</v>
      </c>
    </row>
    <row r="11" spans="1:17" x14ac:dyDescent="0.2">
      <c r="A11" s="46">
        <v>1981</v>
      </c>
      <c r="B11" s="38">
        <f>K11*'Inflation factors 2022'!$B43</f>
        <v>5653.9735304159758</v>
      </c>
      <c r="C11" s="48">
        <f>L11*'Inflation factors 2022'!$B43</f>
        <v>4209.377980901605</v>
      </c>
      <c r="D11" s="91">
        <f>M11*'Inflation factors 2022'!$B43</f>
        <v>2515.1815213455911</v>
      </c>
      <c r="E11" s="48">
        <f>N11*'Inflation factors 2022'!$B43</f>
        <v>1178.4029831155901</v>
      </c>
      <c r="F11" s="91">
        <f>O11*'Inflation factors 2022'!$B43</f>
        <v>898.30735632049289</v>
      </c>
      <c r="G11" s="91">
        <f>P11*'Inflation factors 2022'!$B43</f>
        <v>724.008699459524</v>
      </c>
      <c r="H11" s="91">
        <f>Q11*'Inflation factors 2022'!$B43</f>
        <v>15179.25207155878</v>
      </c>
      <c r="J11" s="46">
        <f t="shared" si="1"/>
        <v>1981</v>
      </c>
      <c r="K11" s="38">
        <v>1322.8014053783136</v>
      </c>
      <c r="L11" s="48">
        <v>984.82440339537789</v>
      </c>
      <c r="M11" s="91">
        <v>588.45087146574099</v>
      </c>
      <c r="N11" s="48">
        <v>275.69869469350272</v>
      </c>
      <c r="O11" s="91">
        <v>210.16763290630419</v>
      </c>
      <c r="P11" s="91">
        <v>169.38878825644622</v>
      </c>
      <c r="Q11" s="91">
        <f t="shared" si="2"/>
        <v>3551.3317960956856</v>
      </c>
    </row>
    <row r="12" spans="1:17" x14ac:dyDescent="0.2">
      <c r="A12" s="46">
        <v>1982</v>
      </c>
      <c r="B12" s="38">
        <f>K12*'Inflation factors 2022'!$B44</f>
        <v>5841.4363588677725</v>
      </c>
      <c r="C12" s="48">
        <f>L12*'Inflation factors 2022'!$B44</f>
        <v>4616.5009020518391</v>
      </c>
      <c r="D12" s="91">
        <f>M12*'Inflation factors 2022'!$B44</f>
        <v>2643.8671523837511</v>
      </c>
      <c r="E12" s="48">
        <f>N12*'Inflation factors 2022'!$B44</f>
        <v>1267.1448782505438</v>
      </c>
      <c r="F12" s="91">
        <f>O12*'Inflation factors 2022'!$B44</f>
        <v>935.6054131674731</v>
      </c>
      <c r="G12" s="91">
        <f>P12*'Inflation factors 2022'!$B44</f>
        <v>790.99720529133413</v>
      </c>
      <c r="H12" s="91">
        <f>Q12*'Inflation factors 2022'!$B44</f>
        <v>16095.551910012711</v>
      </c>
      <c r="J12" s="46">
        <f t="shared" si="1"/>
        <v>1982</v>
      </c>
      <c r="K12" s="38">
        <v>1469.8682920347881</v>
      </c>
      <c r="L12" s="48">
        <v>1161.6403704843644</v>
      </c>
      <c r="M12" s="91">
        <v>665.2707068770361</v>
      </c>
      <c r="N12" s="48">
        <v>318.84898910646797</v>
      </c>
      <c r="O12" s="91">
        <v>235.42441382302928</v>
      </c>
      <c r="P12" s="91">
        <v>199.03695593308134</v>
      </c>
      <c r="Q12" s="91">
        <f t="shared" si="2"/>
        <v>4050.0897282587666</v>
      </c>
    </row>
    <row r="13" spans="1:17" x14ac:dyDescent="0.2">
      <c r="A13" s="46">
        <v>1983</v>
      </c>
      <c r="B13" s="38">
        <f>K13*'Inflation factors 2022'!$B45</f>
        <v>6546.267515018968</v>
      </c>
      <c r="C13" s="48">
        <f>L13*'Inflation factors 2022'!$B45</f>
        <v>5043.0605890184552</v>
      </c>
      <c r="D13" s="91">
        <f>M13*'Inflation factors 2022'!$B45</f>
        <v>2754.1580415131357</v>
      </c>
      <c r="E13" s="48">
        <f>N13*'Inflation factors 2022'!$B45</f>
        <v>1350.5677423726172</v>
      </c>
      <c r="F13" s="91">
        <f>O13*'Inflation factors 2022'!$B45</f>
        <v>979.4534490735989</v>
      </c>
      <c r="G13" s="91">
        <f>P13*'Inflation factors 2022'!$B45</f>
        <v>926.91053714488089</v>
      </c>
      <c r="H13" s="91">
        <f>Q13*'Inflation factors 2022'!$B45</f>
        <v>17600.417874141658</v>
      </c>
      <c r="J13" s="46">
        <f t="shared" si="1"/>
        <v>1983</v>
      </c>
      <c r="K13" s="38">
        <v>1767.5003742181364</v>
      </c>
      <c r="L13" s="48">
        <v>1361.6326338397471</v>
      </c>
      <c r="M13" s="91">
        <v>743.62609805692477</v>
      </c>
      <c r="N13" s="48">
        <v>364.65497087826049</v>
      </c>
      <c r="O13" s="91">
        <v>264.45364993028613</v>
      </c>
      <c r="P13" s="91">
        <v>250.26699833325765</v>
      </c>
      <c r="Q13" s="91">
        <f t="shared" si="2"/>
        <v>4752.1347252566129</v>
      </c>
    </row>
    <row r="14" spans="1:17" x14ac:dyDescent="0.2">
      <c r="A14" s="46">
        <v>1984</v>
      </c>
      <c r="B14" s="38">
        <f>K14*'Inflation factors 2022'!$B46</f>
        <v>6693.3625922803858</v>
      </c>
      <c r="C14" s="48">
        <f>L14*'Inflation factors 2022'!$B46</f>
        <v>5284.3511694628587</v>
      </c>
      <c r="D14" s="91">
        <f>M14*'Inflation factors 2022'!$B46</f>
        <v>2693.5143865732712</v>
      </c>
      <c r="E14" s="48">
        <f>N14*'Inflation factors 2022'!$B46</f>
        <v>1377.9122247469377</v>
      </c>
      <c r="F14" s="91">
        <f>O14*'Inflation factors 2022'!$B46</f>
        <v>962.20472163281931</v>
      </c>
      <c r="G14" s="91">
        <f>P14*'Inflation factors 2022'!$B46</f>
        <v>982.8239924541266</v>
      </c>
      <c r="H14" s="91">
        <f>Q14*'Inflation factors 2022'!$B46</f>
        <v>17994.169087150396</v>
      </c>
      <c r="J14" s="46">
        <f t="shared" si="1"/>
        <v>1984</v>
      </c>
      <c r="K14" s="38">
        <v>2016.2536812132405</v>
      </c>
      <c r="L14" s="48">
        <v>1591.814629994971</v>
      </c>
      <c r="M14" s="91">
        <v>811.37219483562149</v>
      </c>
      <c r="N14" s="48">
        <v>415.07098371436308</v>
      </c>
      <c r="O14" s="91">
        <v>289.84666306744504</v>
      </c>
      <c r="P14" s="91">
        <v>296.05784319166861</v>
      </c>
      <c r="Q14" s="91">
        <f t="shared" si="2"/>
        <v>5420.4159960173092</v>
      </c>
    </row>
    <row r="15" spans="1:17" ht="18" customHeight="1" x14ac:dyDescent="0.2">
      <c r="A15" s="46">
        <v>1985</v>
      </c>
      <c r="B15" s="38">
        <f>K15*'Inflation factors 2022'!$B47</f>
        <v>6591.1862229708422</v>
      </c>
      <c r="C15" s="48">
        <f>L15*'Inflation factors 2022'!$B47</f>
        <v>5450.3182056033102</v>
      </c>
      <c r="D15" s="91">
        <f>M15*'Inflation factors 2022'!$B47</f>
        <v>2647.3301677388795</v>
      </c>
      <c r="E15" s="48">
        <f>N15*'Inflation factors 2022'!$B47</f>
        <v>1397.601326118637</v>
      </c>
      <c r="F15" s="91">
        <f>O15*'Inflation factors 2022'!$B47</f>
        <v>909.12071255300668</v>
      </c>
      <c r="G15" s="91">
        <f>P15*'Inflation factors 2022'!$B47</f>
        <v>982.98219117582244</v>
      </c>
      <c r="H15" s="91">
        <f>Q15*'Inflation factors 2022'!$B47</f>
        <v>17978.538826160497</v>
      </c>
      <c r="J15" s="46">
        <f t="shared" si="1"/>
        <v>1985</v>
      </c>
      <c r="K15" s="38">
        <v>2224.1255489233449</v>
      </c>
      <c r="L15" s="48">
        <v>1839.1517946492693</v>
      </c>
      <c r="M15" s="91">
        <v>893.31335260766957</v>
      </c>
      <c r="N15" s="48">
        <v>471.60567331513539</v>
      </c>
      <c r="O15" s="91">
        <v>306.77309598653153</v>
      </c>
      <c r="P15" s="91">
        <v>331.69686480886281</v>
      </c>
      <c r="Q15" s="91">
        <f t="shared" si="2"/>
        <v>6066.6663302908137</v>
      </c>
    </row>
    <row r="16" spans="1:17" x14ac:dyDescent="0.2">
      <c r="A16" s="46">
        <v>1986</v>
      </c>
      <c r="B16" s="38">
        <f>K16*'Inflation factors 2022'!$B48</f>
        <v>6355.2254177496998</v>
      </c>
      <c r="C16" s="48">
        <f>L16*'Inflation factors 2022'!$B48</f>
        <v>5816.5278016583061</v>
      </c>
      <c r="D16" s="91">
        <f>M16*'Inflation factors 2022'!$B48</f>
        <v>2664.6886472761512</v>
      </c>
      <c r="E16" s="48">
        <f>N16*'Inflation factors 2022'!$B48</f>
        <v>1437.4770763090617</v>
      </c>
      <c r="F16" s="91">
        <f>O16*'Inflation factors 2022'!$B48</f>
        <v>900.54436609905838</v>
      </c>
      <c r="G16" s="91">
        <f>P16*'Inflation factors 2022'!$B48</f>
        <v>1019.2080638606972</v>
      </c>
      <c r="H16" s="91">
        <f>Q16*'Inflation factors 2022'!$B48</f>
        <v>18193.671372952973</v>
      </c>
      <c r="J16" s="46">
        <f t="shared" si="1"/>
        <v>1986</v>
      </c>
      <c r="K16" s="38">
        <v>2343.7710760495347</v>
      </c>
      <c r="L16" s="48">
        <v>2145.1024516754037</v>
      </c>
      <c r="M16" s="91">
        <v>982.72205431460895</v>
      </c>
      <c r="N16" s="48">
        <v>530.1333898444766</v>
      </c>
      <c r="O16" s="91">
        <v>332.11565274575202</v>
      </c>
      <c r="P16" s="91">
        <v>375.87815121103722</v>
      </c>
      <c r="Q16" s="91">
        <f t="shared" si="2"/>
        <v>6709.7227758408126</v>
      </c>
    </row>
    <row r="17" spans="1:17" x14ac:dyDescent="0.2">
      <c r="A17" s="46">
        <v>1987</v>
      </c>
      <c r="B17" s="38">
        <f>K17*'Inflation factors 2022'!$B49</f>
        <v>6118.257761531795</v>
      </c>
      <c r="C17" s="48">
        <f>L17*'Inflation factors 2022'!$B49</f>
        <v>6150.116882000847</v>
      </c>
      <c r="D17" s="91">
        <f>M17*'Inflation factors 2022'!$B49</f>
        <v>2674.0066062893202</v>
      </c>
      <c r="E17" s="48">
        <f>N17*'Inflation factors 2022'!$B49</f>
        <v>1475.2121422518649</v>
      </c>
      <c r="F17" s="91">
        <f>O17*'Inflation factors 2022'!$B49</f>
        <v>835.84501143552086</v>
      </c>
      <c r="G17" s="91">
        <f>P17*'Inflation factors 2022'!$B49</f>
        <v>1065.5474634208147</v>
      </c>
      <c r="H17" s="91">
        <f>Q17*'Inflation factors 2022'!$B49</f>
        <v>18318.985866930165</v>
      </c>
      <c r="J17" s="46">
        <f t="shared" si="1"/>
        <v>1987</v>
      </c>
      <c r="K17" s="38">
        <v>2449.2316334579605</v>
      </c>
      <c r="L17" s="48">
        <v>2461.9853239215367</v>
      </c>
      <c r="M17" s="91">
        <v>1070.445512998404</v>
      </c>
      <c r="N17" s="48">
        <v>590.54985678798062</v>
      </c>
      <c r="O17" s="91">
        <v>334.60147029885309</v>
      </c>
      <c r="P17" s="91">
        <v>426.5548553331551</v>
      </c>
      <c r="Q17" s="91">
        <f t="shared" si="2"/>
        <v>7333.3686527978907</v>
      </c>
    </row>
    <row r="18" spans="1:17" x14ac:dyDescent="0.2">
      <c r="A18" s="46">
        <v>1988</v>
      </c>
      <c r="B18" s="38">
        <f>K18*'Inflation factors 2022'!$B50</f>
        <v>5889.4064568451786</v>
      </c>
      <c r="C18" s="48">
        <f>L18*'Inflation factors 2022'!$B50</f>
        <v>6447.8800515355888</v>
      </c>
      <c r="D18" s="91">
        <f>M18*'Inflation factors 2022'!$B50</f>
        <v>2708.6884280733293</v>
      </c>
      <c r="E18" s="48">
        <f>N18*'Inflation factors 2022'!$B50</f>
        <v>1539.7978775348483</v>
      </c>
      <c r="F18" s="91">
        <f>O18*'Inflation factors 2022'!$B50</f>
        <v>877.95589464408681</v>
      </c>
      <c r="G18" s="91">
        <f>P18*'Inflation factors 2022'!$B50</f>
        <v>1051.103049685353</v>
      </c>
      <c r="H18" s="91">
        <f>Q18*'Inflation factors 2022'!$B50</f>
        <v>18514.831758318382</v>
      </c>
      <c r="J18" s="46">
        <f t="shared" si="1"/>
        <v>1988</v>
      </c>
      <c r="K18" s="38">
        <v>2522.4959761038594</v>
      </c>
      <c r="L18" s="48">
        <v>2761.6962088759497</v>
      </c>
      <c r="M18" s="91">
        <v>1160.1603167315031</v>
      </c>
      <c r="N18" s="48">
        <v>659.51195227499397</v>
      </c>
      <c r="O18" s="91">
        <v>376.03792974117556</v>
      </c>
      <c r="P18" s="91">
        <v>450.19871403511428</v>
      </c>
      <c r="Q18" s="91">
        <f t="shared" si="2"/>
        <v>7930.1010977625956</v>
      </c>
    </row>
    <row r="19" spans="1:17" x14ac:dyDescent="0.2">
      <c r="A19" s="46">
        <v>1989</v>
      </c>
      <c r="B19" s="38">
        <f>K19*'Inflation factors 2022'!$B51</f>
        <v>5814.4236375839109</v>
      </c>
      <c r="C19" s="48">
        <f>L19*'Inflation factors 2022'!$B51</f>
        <v>6897.2907137301254</v>
      </c>
      <c r="D19" s="91">
        <f>M19*'Inflation factors 2022'!$B51</f>
        <v>2852.4442774579634</v>
      </c>
      <c r="E19" s="48">
        <f>N19*'Inflation factors 2022'!$B51</f>
        <v>1655.3393867136815</v>
      </c>
      <c r="F19" s="91">
        <f>O19*'Inflation factors 2022'!$B51</f>
        <v>868.09167703661217</v>
      </c>
      <c r="G19" s="91">
        <f>P19*'Inflation factors 2022'!$B51</f>
        <v>1043.9694006866832</v>
      </c>
      <c r="H19" s="91">
        <f>Q19*'Inflation factors 2022'!$B51</f>
        <v>19131.55909320898</v>
      </c>
      <c r="J19" s="46">
        <f t="shared" si="1"/>
        <v>1989</v>
      </c>
      <c r="K19" s="38">
        <v>2636.7594895832804</v>
      </c>
      <c r="L19" s="48">
        <v>3127.8245059900123</v>
      </c>
      <c r="M19" s="91">
        <v>1293.5434336910691</v>
      </c>
      <c r="N19" s="48">
        <v>750.67317217566222</v>
      </c>
      <c r="O19" s="91">
        <v>393.66738819287116</v>
      </c>
      <c r="P19" s="91">
        <v>473.4254666794489</v>
      </c>
      <c r="Q19" s="91">
        <f t="shared" si="2"/>
        <v>8675.8934563123457</v>
      </c>
    </row>
    <row r="20" spans="1:17" ht="18" customHeight="1" x14ac:dyDescent="0.2">
      <c r="A20" s="46">
        <v>1990</v>
      </c>
      <c r="B20" s="38">
        <f>K20*'Inflation factors 2022'!$B52</f>
        <v>5973.2891890971259</v>
      </c>
      <c r="C20" s="48">
        <f>L20*'Inflation factors 2022'!$B52</f>
        <v>7468.4104865437339</v>
      </c>
      <c r="D20" s="91">
        <f>M20*'Inflation factors 2022'!$B52</f>
        <v>3116.2621094521942</v>
      </c>
      <c r="E20" s="48">
        <f>N20*'Inflation factors 2022'!$B52</f>
        <v>1848.6203561839243</v>
      </c>
      <c r="F20" s="91">
        <f>O20*'Inflation factors 2022'!$B52</f>
        <v>884.83957729614576</v>
      </c>
      <c r="G20" s="91">
        <f>P20*'Inflation factors 2022'!$B52</f>
        <v>1063.0497874017374</v>
      </c>
      <c r="H20" s="91">
        <f>Q20*'Inflation factors 2022'!$B52</f>
        <v>20354.471505974863</v>
      </c>
      <c r="J20" s="46">
        <f t="shared" si="1"/>
        <v>1990</v>
      </c>
      <c r="K20" s="38">
        <v>2806.1650966323732</v>
      </c>
      <c r="L20" s="48">
        <v>3508.5515151209356</v>
      </c>
      <c r="M20" s="91">
        <v>1463.9749870915766</v>
      </c>
      <c r="N20" s="48">
        <v>868.4551770766584</v>
      </c>
      <c r="O20" s="91">
        <v>415.68486964594763</v>
      </c>
      <c r="P20" s="91">
        <v>499.40545567995855</v>
      </c>
      <c r="Q20" s="91">
        <f t="shared" si="2"/>
        <v>9562.2371012474505</v>
      </c>
    </row>
    <row r="21" spans="1:17" x14ac:dyDescent="0.2">
      <c r="A21" s="46">
        <v>1991</v>
      </c>
      <c r="B21" s="38">
        <f>K21*'Inflation factors 2022'!$B53</f>
        <v>6152.917507789999</v>
      </c>
      <c r="C21" s="48">
        <f>L21*'Inflation factors 2022'!$B53</f>
        <v>8243.2860073735883</v>
      </c>
      <c r="D21" s="91">
        <f>M21*'Inflation factors 2022'!$B53</f>
        <v>3375.0334885838529</v>
      </c>
      <c r="E21" s="48">
        <f>N21*'Inflation factors 2022'!$B53</f>
        <v>2029.8343664072606</v>
      </c>
      <c r="F21" s="91">
        <f>O21*'Inflation factors 2022'!$B53</f>
        <v>896.99511694931152</v>
      </c>
      <c r="G21" s="91">
        <f>P21*'Inflation factors 2022'!$B53</f>
        <v>932.4149064208093</v>
      </c>
      <c r="H21" s="91">
        <f>Q21*'Inflation factors 2022'!$B53</f>
        <v>21630.481393524824</v>
      </c>
      <c r="J21" s="46">
        <f t="shared" si="1"/>
        <v>1991</v>
      </c>
      <c r="K21" s="38">
        <v>2996.4562803894555</v>
      </c>
      <c r="L21" s="48">
        <v>4014.460797917161</v>
      </c>
      <c r="M21" s="91">
        <v>1643.6333301377626</v>
      </c>
      <c r="N21" s="48">
        <v>988.52453777753112</v>
      </c>
      <c r="O21" s="91">
        <v>436.83450139848264</v>
      </c>
      <c r="P21" s="91">
        <v>454.08385513637518</v>
      </c>
      <c r="Q21" s="91">
        <f t="shared" si="2"/>
        <v>10533.993302756769</v>
      </c>
    </row>
    <row r="22" spans="1:17" x14ac:dyDescent="0.2">
      <c r="A22" s="46">
        <v>1992</v>
      </c>
      <c r="B22" s="38">
        <f>K22*'Inflation factors 2022'!$B54</f>
        <v>6103.5548096094681</v>
      </c>
      <c r="C22" s="48">
        <f>L22*'Inflation factors 2022'!$B54</f>
        <v>8680.8091019609437</v>
      </c>
      <c r="D22" s="91">
        <f>M22*'Inflation factors 2022'!$B54</f>
        <v>3508.3323669900628</v>
      </c>
      <c r="E22" s="48">
        <f>N22*'Inflation factors 2022'!$B54</f>
        <v>2143.1084908245939</v>
      </c>
      <c r="F22" s="91">
        <f>O22*'Inflation factors 2022'!$B54</f>
        <v>926.55147027464488</v>
      </c>
      <c r="G22" s="91">
        <f>P22*'Inflation factors 2022'!$B54</f>
        <v>938.69923034951955</v>
      </c>
      <c r="H22" s="91">
        <f>Q22*'Inflation factors 2022'!$B54</f>
        <v>22301.055470009229</v>
      </c>
      <c r="J22" s="46">
        <f t="shared" si="1"/>
        <v>1992</v>
      </c>
      <c r="K22" s="38">
        <v>3118.2277029061188</v>
      </c>
      <c r="L22" s="48">
        <v>4434.9137952782921</v>
      </c>
      <c r="M22" s="91">
        <v>1792.3619135076767</v>
      </c>
      <c r="N22" s="48">
        <v>1094.8865824717907</v>
      </c>
      <c r="O22" s="91">
        <v>473.36323714665815</v>
      </c>
      <c r="P22" s="91">
        <v>479.56937163308788</v>
      </c>
      <c r="Q22" s="91">
        <f t="shared" si="2"/>
        <v>11393.322602943623</v>
      </c>
    </row>
    <row r="23" spans="1:17" x14ac:dyDescent="0.2">
      <c r="A23" s="46">
        <v>1993</v>
      </c>
      <c r="B23" s="38">
        <f>K23*'Inflation factors 2022'!$B55</f>
        <v>5809.1112331004997</v>
      </c>
      <c r="C23" s="48">
        <f>L23*'Inflation factors 2022'!$B55</f>
        <v>8587.2656601536873</v>
      </c>
      <c r="D23" s="91">
        <f>M23*'Inflation factors 2022'!$B55</f>
        <v>3416.1231464500897</v>
      </c>
      <c r="E23" s="48">
        <f>N23*'Inflation factors 2022'!$B55</f>
        <v>2137.9062330793608</v>
      </c>
      <c r="F23" s="91">
        <f>O23*'Inflation factors 2022'!$B55</f>
        <v>889.14025479127304</v>
      </c>
      <c r="G23" s="91">
        <f>P23*'Inflation factors 2022'!$B55</f>
        <v>882.65085630059343</v>
      </c>
      <c r="H23" s="91">
        <f>Q23*'Inflation factors 2022'!$B55</f>
        <v>21722.197383875504</v>
      </c>
      <c r="J23" s="46">
        <f t="shared" si="1"/>
        <v>1993</v>
      </c>
      <c r="K23" s="38">
        <v>3163.196108804133</v>
      </c>
      <c r="L23" s="48">
        <v>4675.965777120723</v>
      </c>
      <c r="M23" s="91">
        <v>1860.1584666643121</v>
      </c>
      <c r="N23" s="48">
        <v>1164.1396430715824</v>
      </c>
      <c r="O23" s="91">
        <v>484.15753826695794</v>
      </c>
      <c r="P23" s="91">
        <v>480.6239099320016</v>
      </c>
      <c r="Q23" s="91">
        <f t="shared" si="2"/>
        <v>11828.24144385971</v>
      </c>
    </row>
    <row r="24" spans="1:17" x14ac:dyDescent="0.2">
      <c r="A24" s="46">
        <v>1994</v>
      </c>
      <c r="B24" s="38">
        <f>K24*'Inflation factors 2022'!$B56</f>
        <v>5406.4347625217824</v>
      </c>
      <c r="C24" s="48">
        <f>L24*'Inflation factors 2022'!$B56</f>
        <v>8469.2741488637203</v>
      </c>
      <c r="D24" s="91">
        <f>M24*'Inflation factors 2022'!$B56</f>
        <v>3328.9561471505167</v>
      </c>
      <c r="E24" s="48">
        <f>N24*'Inflation factors 2022'!$B56</f>
        <v>2160.1602465726969</v>
      </c>
      <c r="F24" s="91">
        <f>O24*'Inflation factors 2022'!$B56</f>
        <v>870.39027118610636</v>
      </c>
      <c r="G24" s="91">
        <f>P24*'Inflation factors 2022'!$B56</f>
        <v>854.70585864712086</v>
      </c>
      <c r="H24" s="91">
        <f>Q24*'Inflation factors 2022'!$B56</f>
        <v>21089.921434941942</v>
      </c>
      <c r="J24" s="46">
        <f t="shared" si="1"/>
        <v>1994</v>
      </c>
      <c r="K24" s="38">
        <v>3123.0900158601212</v>
      </c>
      <c r="L24" s="48">
        <v>4892.3748639780142</v>
      </c>
      <c r="M24" s="91">
        <v>1923.0102947829787</v>
      </c>
      <c r="N24" s="48">
        <v>1247.8417284336826</v>
      </c>
      <c r="O24" s="91">
        <v>502.79107863962878</v>
      </c>
      <c r="P24" s="91">
        <v>493.73079504114719</v>
      </c>
      <c r="Q24" s="91">
        <f t="shared" si="2"/>
        <v>12182.838776735573</v>
      </c>
    </row>
    <row r="25" spans="1:17" ht="18" customHeight="1" x14ac:dyDescent="0.2">
      <c r="A25" s="46">
        <v>1995</v>
      </c>
      <c r="B25" s="38">
        <f>K25*'Inflation factors 2022'!$B57</f>
        <v>5232.4896057104306</v>
      </c>
      <c r="C25" s="48">
        <f>L25*'Inflation factors 2022'!$B57</f>
        <v>8571.6582291835512</v>
      </c>
      <c r="D25" s="91">
        <f>M25*'Inflation factors 2022'!$B57</f>
        <v>3337.2532972095769</v>
      </c>
      <c r="E25" s="48">
        <f>N25*'Inflation factors 2022'!$B57</f>
        <v>2198.3751360365686</v>
      </c>
      <c r="F25" s="91">
        <f>O25*'Inflation factors 2022'!$B57</f>
        <v>807.26108839031531</v>
      </c>
      <c r="G25" s="91">
        <f>P25*'Inflation factors 2022'!$B57</f>
        <v>810.93236340349983</v>
      </c>
      <c r="H25" s="91">
        <f>Q25*'Inflation factors 2022'!$B57</f>
        <v>20957.969719933943</v>
      </c>
      <c r="J25" s="46">
        <f t="shared" si="1"/>
        <v>1995</v>
      </c>
      <c r="K25" s="38">
        <v>3147.3931712338094</v>
      </c>
      <c r="L25" s="48">
        <v>5155.9354360187899</v>
      </c>
      <c r="M25" s="91">
        <v>2007.3901774887186</v>
      </c>
      <c r="N25" s="48">
        <v>1322.3439342183383</v>
      </c>
      <c r="O25" s="91">
        <v>485.57536248702849</v>
      </c>
      <c r="P25" s="91">
        <v>487.78366996146815</v>
      </c>
      <c r="Q25" s="91">
        <f t="shared" si="2"/>
        <v>12606.421751408154</v>
      </c>
    </row>
    <row r="26" spans="1:17" x14ac:dyDescent="0.2">
      <c r="A26" s="46">
        <v>1996</v>
      </c>
      <c r="B26" s="38">
        <f>K26*'Inflation factors 2022'!$B58</f>
        <v>4993.1218526816992</v>
      </c>
      <c r="C26" s="48">
        <f>L26*'Inflation factors 2022'!$B58</f>
        <v>8777.8820927222205</v>
      </c>
      <c r="D26" s="91">
        <f>M26*'Inflation factors 2022'!$B58</f>
        <v>3372.8570586275437</v>
      </c>
      <c r="E26" s="48">
        <f>N26*'Inflation factors 2022'!$B58</f>
        <v>2527.319514280864</v>
      </c>
      <c r="F26" s="91">
        <f>O26*'Inflation factors 2022'!$B58</f>
        <v>778.11474138420715</v>
      </c>
      <c r="G26" s="91">
        <f>P26*'Inflation factors 2022'!$B58</f>
        <v>799.47256300170511</v>
      </c>
      <c r="H26" s="91">
        <f>Q26*'Inflation factors 2022'!$B58</f>
        <v>21248.767822698239</v>
      </c>
      <c r="J26" s="46">
        <f t="shared" si="1"/>
        <v>1996</v>
      </c>
      <c r="K26" s="38">
        <v>3081.4836866120727</v>
      </c>
      <c r="L26" s="48">
        <v>5417.2321985693934</v>
      </c>
      <c r="M26" s="91">
        <v>2081.5442342655988</v>
      </c>
      <c r="N26" s="48">
        <v>1559.724373626115</v>
      </c>
      <c r="O26" s="91">
        <v>480.21016763290623</v>
      </c>
      <c r="P26" s="91">
        <v>493.39105542969486</v>
      </c>
      <c r="Q26" s="91">
        <f t="shared" si="2"/>
        <v>13113.58571613578</v>
      </c>
    </row>
    <row r="27" spans="1:17" x14ac:dyDescent="0.2">
      <c r="A27" s="46">
        <v>1997</v>
      </c>
      <c r="B27" s="38">
        <f>K27*'Inflation factors 2022'!$B59</f>
        <v>4774.7765373849388</v>
      </c>
      <c r="C27" s="48">
        <f>L27*'Inflation factors 2022'!$B59</f>
        <v>8961.6441903085943</v>
      </c>
      <c r="D27" s="91">
        <f>M27*'Inflation factors 2022'!$B59</f>
        <v>3402.5015828492546</v>
      </c>
      <c r="E27" s="48">
        <f>N27*'Inflation factors 2022'!$B59</f>
        <v>2323.6205574066284</v>
      </c>
      <c r="F27" s="91">
        <f>O27*'Inflation factors 2022'!$B59</f>
        <v>754.53075649384277</v>
      </c>
      <c r="G27" s="91">
        <f>P27*'Inflation factors 2022'!$B59</f>
        <v>793.63322061579527</v>
      </c>
      <c r="H27" s="91">
        <f>Q27*'Inflation factors 2022'!$B59</f>
        <v>21010.706845059056</v>
      </c>
      <c r="J27" s="46">
        <f t="shared" si="1"/>
        <v>1997</v>
      </c>
      <c r="K27" s="38">
        <v>3008.7171802285002</v>
      </c>
      <c r="L27" s="48">
        <v>5646.9769061158177</v>
      </c>
      <c r="M27" s="91">
        <v>2144.0092301534041</v>
      </c>
      <c r="N27" s="48">
        <v>1464.1768126033305</v>
      </c>
      <c r="O27" s="91">
        <v>475.45044931404556</v>
      </c>
      <c r="P27" s="91">
        <v>500.08998054065682</v>
      </c>
      <c r="Q27" s="91">
        <f t="shared" si="2"/>
        <v>13239.420558955755</v>
      </c>
    </row>
    <row r="28" spans="1:17" x14ac:dyDescent="0.2">
      <c r="A28" s="43">
        <v>1998</v>
      </c>
      <c r="B28" s="38">
        <f>K28*'Inflation factors 2022'!$B60</f>
        <v>4538.7437554409025</v>
      </c>
      <c r="C28" s="48">
        <f>L28*'Inflation factors 2022'!$B60</f>
        <v>9280.3346561352082</v>
      </c>
      <c r="D28" s="91">
        <f>M28*'Inflation factors 2022'!$B60</f>
        <v>3483.18179882604</v>
      </c>
      <c r="E28" s="48">
        <f>N28*'Inflation factors 2022'!$B60</f>
        <v>2422.8361672754731</v>
      </c>
      <c r="F28" s="91">
        <f>O28*'Inflation factors 2022'!$B60</f>
        <v>769.36976473231766</v>
      </c>
      <c r="G28" s="91">
        <f>P28*'Inflation factors 2022'!$B60</f>
        <v>792.75873232102958</v>
      </c>
      <c r="H28" s="91">
        <f>Q28*'Inflation factors 2022'!$B60</f>
        <v>21287.224874730968</v>
      </c>
      <c r="J28" s="43">
        <f t="shared" si="1"/>
        <v>1998</v>
      </c>
      <c r="K28" s="38">
        <v>2891.0466839227479</v>
      </c>
      <c r="L28" s="48">
        <v>5911.301051342728</v>
      </c>
      <c r="M28" s="91">
        <v>2218.684669502315</v>
      </c>
      <c r="N28" s="48">
        <v>1543.275594418179</v>
      </c>
      <c r="O28" s="91">
        <v>490.06598012355084</v>
      </c>
      <c r="P28" s="91">
        <v>504.96406664951149</v>
      </c>
      <c r="Q28" s="91">
        <f t="shared" si="2"/>
        <v>13559.33804595903</v>
      </c>
    </row>
    <row r="29" spans="1:17" x14ac:dyDescent="0.2">
      <c r="A29" s="46">
        <v>1999</v>
      </c>
      <c r="B29" s="38">
        <f>K29*'Inflation factors 2022'!$B61</f>
        <v>4339.3010124112734</v>
      </c>
      <c r="C29" s="48">
        <f>L29*'Inflation factors 2022'!$B61</f>
        <v>9667.3754362252621</v>
      </c>
      <c r="D29" s="91">
        <f>M29*'Inflation factors 2022'!$B61</f>
        <v>3581.7044476074539</v>
      </c>
      <c r="E29" s="48">
        <f>N29*'Inflation factors 2022'!$B61</f>
        <v>2551.5022660380969</v>
      </c>
      <c r="F29" s="91">
        <f>O29*'Inflation factors 2022'!$B61</f>
        <v>755.08067511065724</v>
      </c>
      <c r="G29" s="91">
        <f>P29*'Inflation factors 2022'!$B61</f>
        <v>781.72473660860589</v>
      </c>
      <c r="H29" s="91">
        <f>Q29*'Inflation factors 2022'!$B61</f>
        <v>21676.688574001349</v>
      </c>
      <c r="J29" s="46">
        <f t="shared" si="1"/>
        <v>1999</v>
      </c>
      <c r="K29" s="38">
        <v>2791.1832525190343</v>
      </c>
      <c r="L29" s="48">
        <v>6218.3785674761557</v>
      </c>
      <c r="M29" s="91">
        <v>2303.8718542550705</v>
      </c>
      <c r="N29" s="48">
        <v>1641.211423996717</v>
      </c>
      <c r="O29" s="91">
        <v>485.69309403555155</v>
      </c>
      <c r="P29" s="91">
        <v>502.83144374197957</v>
      </c>
      <c r="Q29" s="91">
        <f t="shared" si="2"/>
        <v>13943.16963602451</v>
      </c>
    </row>
    <row r="30" spans="1:17" ht="18" customHeight="1" x14ac:dyDescent="0.2">
      <c r="A30" s="43">
        <v>2000</v>
      </c>
      <c r="B30" s="38">
        <f>K30*'Inflation factors 2022'!$B62</f>
        <v>4183.6756814965056</v>
      </c>
      <c r="C30" s="48">
        <f>L30*'Inflation factors 2022'!$B62</f>
        <v>10109.94833861145</v>
      </c>
      <c r="D30" s="91">
        <f>M30*'Inflation factors 2022'!$B62</f>
        <v>3688.4157369062123</v>
      </c>
      <c r="E30" s="48">
        <f>N30*'Inflation factors 2022'!$B62</f>
        <v>2693.2832484774667</v>
      </c>
      <c r="F30" s="91">
        <f>O30*'Inflation factors 2022'!$B62</f>
        <v>729.26848721071872</v>
      </c>
      <c r="G30" s="91">
        <f>P30*'Inflation factors 2022'!$B62</f>
        <v>770.05578562728374</v>
      </c>
      <c r="H30" s="91">
        <f>Q30*'Inflation factors 2022'!$B62</f>
        <v>22174.647278329638</v>
      </c>
      <c r="J30" s="43">
        <f t="shared" si="1"/>
        <v>2000</v>
      </c>
      <c r="K30" s="38">
        <v>2706.6964022920652</v>
      </c>
      <c r="L30" s="48">
        <f>6369.125+171.669</f>
        <v>6540.7939999999999</v>
      </c>
      <c r="M30" s="91">
        <v>2386.2800000000002</v>
      </c>
      <c r="N30" s="48">
        <v>1742.463</v>
      </c>
      <c r="O30" s="91">
        <v>471.81200000000001</v>
      </c>
      <c r="P30" s="91">
        <v>498.2</v>
      </c>
      <c r="Q30" s="91">
        <f t="shared" si="2"/>
        <v>14346.245402292067</v>
      </c>
    </row>
    <row r="31" spans="1:17" x14ac:dyDescent="0.2">
      <c r="A31" s="46">
        <v>2001</v>
      </c>
      <c r="B31" s="38">
        <f>K31*'Inflation factors 2022'!$B63</f>
        <v>4183.2401785714283</v>
      </c>
      <c r="C31" s="48">
        <f>L31*'Inflation factors 2022'!$B63</f>
        <v>10756.469491071428</v>
      </c>
      <c r="D31" s="91">
        <f>M31*'Inflation factors 2022'!$B63</f>
        <v>3863.9053124999996</v>
      </c>
      <c r="E31" s="48">
        <f>N31*'Inflation factors 2022'!$B63</f>
        <v>2878.5025446428572</v>
      </c>
      <c r="F31" s="91">
        <f>O31*'Inflation factors 2022'!$B63</f>
        <v>739.9734910714285</v>
      </c>
      <c r="G31" s="91">
        <f>P31*'Inflation factors 2022'!$B63</f>
        <v>776.52321428571418</v>
      </c>
      <c r="H31" s="91">
        <f>Q31*'Inflation factors 2022'!$B63</f>
        <v>23198.614232142852</v>
      </c>
      <c r="J31" s="46">
        <f t="shared" si="1"/>
        <v>2001</v>
      </c>
      <c r="K31" s="38">
        <v>2739.9</v>
      </c>
      <c r="L31" s="48">
        <f>177.791+6867.382</f>
        <v>7045.1729999999998</v>
      </c>
      <c r="M31" s="91">
        <v>2530.7449999999999</v>
      </c>
      <c r="N31" s="48">
        <v>1885.335</v>
      </c>
      <c r="O31" s="91">
        <v>484.661</v>
      </c>
      <c r="P31" s="91">
        <f>199.5+165.4+143.7</f>
        <v>508.59999999999997</v>
      </c>
      <c r="Q31" s="91">
        <f t="shared" si="2"/>
        <v>15194.413999999999</v>
      </c>
    </row>
    <row r="32" spans="1:17" x14ac:dyDescent="0.2">
      <c r="A32" s="43">
        <v>2002</v>
      </c>
      <c r="B32" s="38">
        <f>K32*'Inflation factors 2022'!$B64</f>
        <v>4203.643090295991</v>
      </c>
      <c r="C32" s="48">
        <f>L32*'Inflation factors 2022'!$B64</f>
        <v>11376.917028849755</v>
      </c>
      <c r="D32" s="91">
        <f>M32*'Inflation factors 2022'!$B64</f>
        <v>4008.657761521169</v>
      </c>
      <c r="E32" s="48">
        <f>N32*'Inflation factors 2022'!$B64</f>
        <v>3068.1179747096289</v>
      </c>
      <c r="F32" s="91">
        <f>O32*'Inflation factors 2022'!$B64</f>
        <v>752.35082708879725</v>
      </c>
      <c r="G32" s="91">
        <f>P32*'Inflation factors 2022'!$B64</f>
        <v>804.14566354439864</v>
      </c>
      <c r="H32" s="91">
        <f>Q32*'Inflation factors 2022'!$B64</f>
        <v>24213.832346009738</v>
      </c>
      <c r="J32" s="43">
        <f t="shared" si="1"/>
        <v>2002</v>
      </c>
      <c r="K32" s="38">
        <v>2791.9679999999998</v>
      </c>
      <c r="L32" s="48">
        <f>7372.9+183.4</f>
        <v>7556.2999999999993</v>
      </c>
      <c r="M32" s="91">
        <v>2662.4630000000002</v>
      </c>
      <c r="N32" s="48">
        <v>2037.777</v>
      </c>
      <c r="O32" s="91">
        <v>499.69499999999999</v>
      </c>
      <c r="P32" s="91">
        <f>155.194+164.902+214</f>
        <v>534.096</v>
      </c>
      <c r="Q32" s="91">
        <f t="shared" si="2"/>
        <v>16082.298999999999</v>
      </c>
    </row>
    <row r="33" spans="1:17" x14ac:dyDescent="0.2">
      <c r="A33" s="46">
        <v>2003</v>
      </c>
      <c r="B33" s="38">
        <f>K33*'Inflation factors 2022'!$B65</f>
        <v>4116.5811666666668</v>
      </c>
      <c r="C33" s="48">
        <f>L33*'Inflation factors 2022'!$B65</f>
        <v>11874.295416666666</v>
      </c>
      <c r="D33" s="91">
        <f>M33*'Inflation factors 2022'!$B65</f>
        <v>4121.6414999999997</v>
      </c>
      <c r="E33" s="48">
        <f>N33*'Inflation factors 2022'!$B65</f>
        <v>3229.7845400000001</v>
      </c>
      <c r="F33" s="91">
        <f>O33*'Inflation factors 2022'!$B65</f>
        <v>751.60833333333335</v>
      </c>
      <c r="G33" s="91">
        <f>P33*'Inflation factors 2022'!$B65</f>
        <v>811.47356499999989</v>
      </c>
      <c r="H33" s="91">
        <f>Q33*'Inflation factors 2022'!$B65</f>
        <v>24905.384521666667</v>
      </c>
      <c r="J33" s="46">
        <f t="shared" si="1"/>
        <v>2003</v>
      </c>
      <c r="K33" s="38">
        <v>2765.9</v>
      </c>
      <c r="L33" s="48">
        <f>7792.15+186.1</f>
        <v>7978.25</v>
      </c>
      <c r="M33" s="91">
        <v>2769.3</v>
      </c>
      <c r="N33" s="48">
        <v>2170.0680000000002</v>
      </c>
      <c r="O33" s="91">
        <v>505</v>
      </c>
      <c r="P33" s="91">
        <f>164.718+160.005+220.5</f>
        <v>545.22299999999996</v>
      </c>
      <c r="Q33" s="91">
        <f t="shared" si="2"/>
        <v>16733.741000000002</v>
      </c>
    </row>
    <row r="34" spans="1:17" x14ac:dyDescent="0.2">
      <c r="A34" s="43">
        <v>2004</v>
      </c>
      <c r="B34" s="38">
        <f>K34*'Inflation factors 2022'!$B66</f>
        <v>3942.3824825320985</v>
      </c>
      <c r="C34" s="48">
        <f>L34*'Inflation factors 2022'!$B66</f>
        <v>11996.064117169302</v>
      </c>
      <c r="D34" s="91">
        <f>M34*'Inflation factors 2022'!$B66</f>
        <v>4139.4418511197373</v>
      </c>
      <c r="E34" s="48">
        <f>N34*'Inflation factors 2022'!$B66</f>
        <v>3305.5612242460429</v>
      </c>
      <c r="F34" s="91">
        <f>O34*'Inflation factors 2022'!$B66</f>
        <v>780.56572708271119</v>
      </c>
      <c r="G34" s="91">
        <f>P34*'Inflation factors 2022'!$B66</f>
        <v>795.65580053747374</v>
      </c>
      <c r="H34" s="91">
        <f>Q34*'Inflation factors 2022'!$B66</f>
        <v>24959.671202687365</v>
      </c>
      <c r="J34" s="43">
        <f t="shared" si="1"/>
        <v>2004</v>
      </c>
      <c r="K34" s="38">
        <v>2737.97</v>
      </c>
      <c r="L34" s="48">
        <f>8143.522+187.7</f>
        <v>8331.2219999999998</v>
      </c>
      <c r="M34" s="91">
        <v>2874.8270000000002</v>
      </c>
      <c r="N34" s="48">
        <v>2295.6999999999998</v>
      </c>
      <c r="O34" s="91">
        <v>542.1</v>
      </c>
      <c r="P34" s="91">
        <f>174.04+152.14+226.4</f>
        <v>552.57999999999993</v>
      </c>
      <c r="Q34" s="91">
        <f t="shared" si="2"/>
        <v>17334.398999999998</v>
      </c>
    </row>
    <row r="35" spans="1:17" ht="18" customHeight="1" x14ac:dyDescent="0.2">
      <c r="A35" s="46">
        <v>2005</v>
      </c>
      <c r="B35" s="38">
        <f>K35*'Inflation factors 2022'!$B67</f>
        <v>3875.1856645127486</v>
      </c>
      <c r="C35" s="48">
        <f>L35*'Inflation factors 2022'!$B67</f>
        <v>12233.188441320293</v>
      </c>
      <c r="D35" s="91">
        <f>M35*'Inflation factors 2022'!$B67</f>
        <v>4154.3373709395737</v>
      </c>
      <c r="E35" s="48">
        <f>N35*'Inflation factors 2022'!$B67</f>
        <v>3375.6017582954942</v>
      </c>
      <c r="F35" s="91">
        <f>O35*'Inflation factors 2022'!$B67</f>
        <v>717.37874607055539</v>
      </c>
      <c r="G35" s="91">
        <f>P35*'Inflation factors 2022'!$B67</f>
        <v>784.84687670275935</v>
      </c>
      <c r="H35" s="91">
        <f>Q35*'Inflation factors 2022'!$B67</f>
        <v>25140.538857841424</v>
      </c>
      <c r="J35" s="46">
        <f t="shared" si="1"/>
        <v>2005</v>
      </c>
      <c r="K35" s="38">
        <v>2760.895</v>
      </c>
      <c r="L35" s="48">
        <f>8526.167+189.428</f>
        <v>8715.5949999999993</v>
      </c>
      <c r="M35" s="91">
        <v>2959.7779999999998</v>
      </c>
      <c r="N35" s="48">
        <v>2404.9639999999999</v>
      </c>
      <c r="O35" s="91">
        <v>511.1</v>
      </c>
      <c r="P35" s="91">
        <f>182.244+146.924+230</f>
        <v>559.16800000000001</v>
      </c>
      <c r="Q35" s="91">
        <f t="shared" si="2"/>
        <v>17911.5</v>
      </c>
    </row>
    <row r="36" spans="1:17" x14ac:dyDescent="0.2">
      <c r="A36" s="43">
        <v>2006</v>
      </c>
      <c r="B36" s="38">
        <f>K36*'Inflation factors 2022'!$B68</f>
        <v>3840.5941289767843</v>
      </c>
      <c r="C36" s="48">
        <f>L36*'Inflation factors 2022'!$B68</f>
        <v>12709.852292012038</v>
      </c>
      <c r="D36" s="91">
        <f>M36*'Inflation factors 2022'!$B68</f>
        <v>4276.6666839208947</v>
      </c>
      <c r="E36" s="48">
        <f>N36*'Inflation factors 2022'!$B68</f>
        <v>3517.8854285468615</v>
      </c>
      <c r="F36" s="91">
        <f>O36*'Inflation factors 2022'!$B68</f>
        <v>689.81370593293207</v>
      </c>
      <c r="G36" s="91">
        <f>P36*'Inflation factors 2022'!$B68</f>
        <v>773.15110730868435</v>
      </c>
      <c r="H36" s="91">
        <f>Q36*'Inflation factors 2022'!$B68</f>
        <v>25807.963346698194</v>
      </c>
      <c r="J36" s="43">
        <f t="shared" si="1"/>
        <v>2006</v>
      </c>
      <c r="K36" s="38">
        <v>2778.78</v>
      </c>
      <c r="L36" s="48">
        <f>9004.376983+191.565667</f>
        <v>9195.9426500000009</v>
      </c>
      <c r="M36" s="91">
        <v>3094.2910000000002</v>
      </c>
      <c r="N36" s="48">
        <v>2545.2910000000002</v>
      </c>
      <c r="O36" s="91">
        <v>499.1</v>
      </c>
      <c r="P36" s="91">
        <f>192.537+143.06+223.8</f>
        <v>559.39699999999993</v>
      </c>
      <c r="Q36" s="91">
        <f t="shared" si="2"/>
        <v>18672.801650000001</v>
      </c>
    </row>
    <row r="37" spans="1:17" x14ac:dyDescent="0.2">
      <c r="A37" s="46">
        <v>2007</v>
      </c>
      <c r="B37" s="38">
        <f>K37*'Inflation factors 2022'!$B69</f>
        <v>3848.1391657006475</v>
      </c>
      <c r="C37" s="48">
        <f>L37*'Inflation factors 2022'!$B69</f>
        <v>13391.620422775313</v>
      </c>
      <c r="D37" s="91">
        <f>M37*'Inflation factors 2022'!$B69</f>
        <v>4385.5166062052513</v>
      </c>
      <c r="E37" s="48">
        <f>N37*'Inflation factors 2022'!$B69</f>
        <v>3718.4483464030004</v>
      </c>
      <c r="F37" s="91">
        <f>O37*'Inflation factors 2022'!$B69</f>
        <v>671.68175709346235</v>
      </c>
      <c r="G37" s="91">
        <f>P37*'Inflation factors 2022'!$B69</f>
        <v>800.34836377255056</v>
      </c>
      <c r="H37" s="91">
        <f>Q37*'Inflation factors 2022'!$B69</f>
        <v>26815.754661950225</v>
      </c>
      <c r="J37" s="46">
        <f t="shared" si="1"/>
        <v>2007</v>
      </c>
      <c r="K37" s="38">
        <v>2808.6579999999999</v>
      </c>
      <c r="L37" s="48">
        <f>9579.4+194.8</f>
        <v>9774.1999999999989</v>
      </c>
      <c r="M37" s="91">
        <v>3200.8760000000002</v>
      </c>
      <c r="N37" s="48">
        <v>2714</v>
      </c>
      <c r="O37" s="91">
        <v>490.24327325000002</v>
      </c>
      <c r="P37" s="91">
        <f>Q37-O37-N37-M37-L37-K37</f>
        <v>584.1537267500039</v>
      </c>
      <c r="Q37" s="91">
        <v>19572.131000000001</v>
      </c>
    </row>
    <row r="38" spans="1:17" x14ac:dyDescent="0.2">
      <c r="A38" s="43">
        <v>2008</v>
      </c>
      <c r="B38" s="38">
        <f>K38*'Inflation factors 2022'!$B70</f>
        <v>3429.6205176110261</v>
      </c>
      <c r="C38" s="48">
        <f>L38*'Inflation factors 2022'!$B70</f>
        <v>14247.384226646247</v>
      </c>
      <c r="D38" s="91">
        <f>M38*'Inflation factors 2022'!$B70</f>
        <v>4574.3033490612561</v>
      </c>
      <c r="E38" s="48">
        <f>N38*'Inflation factors 2022'!$B70</f>
        <v>3964.5658085758046</v>
      </c>
      <c r="F38" s="91">
        <f>O38*'Inflation factors 2022'!$B70</f>
        <v>682.20794991001549</v>
      </c>
      <c r="G38" s="91">
        <f>P38*'Inflation factors 2022'!$B70</f>
        <v>836.86314433486496</v>
      </c>
      <c r="H38" s="91">
        <f>Q38*'Inflation factors 2022'!$B70</f>
        <v>27734.94499613922</v>
      </c>
      <c r="J38" s="43">
        <f t="shared" si="1"/>
        <v>2008</v>
      </c>
      <c r="K38" s="38">
        <v>2507.886</v>
      </c>
      <c r="L38" s="48">
        <v>10418.299999999999</v>
      </c>
      <c r="M38" s="91">
        <v>3344.9273090000002</v>
      </c>
      <c r="N38" s="48">
        <v>2899.0610000000001</v>
      </c>
      <c r="O38" s="91">
        <v>498.85978868000007</v>
      </c>
      <c r="P38" s="91">
        <f>Q38-O38-N38-M38-L38-K38</f>
        <v>611.95031718999644</v>
      </c>
      <c r="Q38" s="91">
        <v>20280.984414869999</v>
      </c>
    </row>
    <row r="39" spans="1:17" x14ac:dyDescent="0.2">
      <c r="A39" s="46">
        <v>2009</v>
      </c>
      <c r="B39" s="38">
        <f>K39*'Inflation factors 2022'!$B71</f>
        <v>3472.6706408215714</v>
      </c>
      <c r="C39" s="48">
        <f>L39*'Inflation factors 2022'!$B71</f>
        <v>15597.375122307822</v>
      </c>
      <c r="D39" s="91">
        <f>M39*'Inflation factors 2022'!$B71</f>
        <v>4856.6303276725521</v>
      </c>
      <c r="E39" s="48">
        <f>N39*'Inflation factors 2022'!$B71</f>
        <v>4315.0698056462388</v>
      </c>
      <c r="F39" s="91">
        <f>O39*'Inflation factors 2022'!$B71</f>
        <v>699.94996495566215</v>
      </c>
      <c r="G39" s="91">
        <f>P39*'Inflation factors 2022'!$B71</f>
        <v>861.18882964909824</v>
      </c>
      <c r="H39" s="91">
        <f>Q39*'Inflation factors 2022'!$B71</f>
        <v>29802.884691052943</v>
      </c>
      <c r="I39" s="40"/>
      <c r="J39" s="46">
        <f t="shared" si="1"/>
        <v>2009</v>
      </c>
      <c r="K39" s="38">
        <v>2561.2584300000003</v>
      </c>
      <c r="L39" s="48">
        <v>11503.8</v>
      </c>
      <c r="M39" s="91">
        <v>3581.9939909999998</v>
      </c>
      <c r="N39" s="48">
        <v>3182.5675564600001</v>
      </c>
      <c r="O39" s="91">
        <v>516.24612114000001</v>
      </c>
      <c r="P39" s="91">
        <f>Q39-O39-N39-M39-L39-K39</f>
        <v>635.16739071999973</v>
      </c>
      <c r="Q39" s="91">
        <v>21981.033489319998</v>
      </c>
    </row>
    <row r="40" spans="1:17" ht="18" customHeight="1" x14ac:dyDescent="0.2">
      <c r="A40" s="43">
        <v>2010</v>
      </c>
      <c r="B40" s="38">
        <f>K40*'Inflation factors 2022'!$B72</f>
        <v>3324.0562997347483</v>
      </c>
      <c r="C40" s="48">
        <f>L40*'Inflation factors 2022'!$B72</f>
        <v>16315.56301392573</v>
      </c>
      <c r="D40" s="91">
        <f>M40*'Inflation factors 2022'!$B72</f>
        <v>4893.7495523872685</v>
      </c>
      <c r="E40" s="48">
        <f>N40*'Inflation factors 2022'!$B72</f>
        <v>4468.1829409814327</v>
      </c>
      <c r="F40" s="91">
        <f>O40*'Inflation factors 2022'!$B72</f>
        <v>679.3876492042441</v>
      </c>
      <c r="G40" s="91">
        <f>P40*'Inflation factors 2022'!$B72</f>
        <v>1067.6472314323607</v>
      </c>
      <c r="H40" s="91">
        <f>Q40*'Inflation factors 2022'!$B72</f>
        <v>30748.586687665786</v>
      </c>
      <c r="J40" s="43">
        <v>2010</v>
      </c>
      <c r="K40" s="38">
        <v>2494.8000000000002</v>
      </c>
      <c r="L40" s="48">
        <v>12245.3</v>
      </c>
      <c r="M40" s="92">
        <v>3672.9</v>
      </c>
      <c r="N40" s="48">
        <v>3353.5</v>
      </c>
      <c r="O40" s="92">
        <v>509.9</v>
      </c>
      <c r="P40" s="92">
        <v>801.3</v>
      </c>
      <c r="Q40" s="91">
        <v>23077.7</v>
      </c>
    </row>
    <row r="41" spans="1:17" x14ac:dyDescent="0.2">
      <c r="A41" s="43">
        <v>2011</v>
      </c>
      <c r="B41" s="38">
        <f>K41*'Inflation factors 2022'!$B73</f>
        <v>3314.4501347708892</v>
      </c>
      <c r="C41" s="48">
        <f>L41*'Inflation factors 2022'!$B73</f>
        <v>16760.979363881401</v>
      </c>
      <c r="D41" s="91">
        <f>M41*'Inflation factors 2022'!$B73</f>
        <v>4942.3000754716986</v>
      </c>
      <c r="E41" s="48">
        <f>N41*'Inflation factors 2022'!$B73</f>
        <v>4639.060382749326</v>
      </c>
      <c r="F41" s="91">
        <f>O41*'Inflation factors 2022'!$B73</f>
        <v>664.18981132075476</v>
      </c>
      <c r="G41" s="91">
        <f>P41*'Inflation factors 2022'!$B73</f>
        <v>1196.8414447439352</v>
      </c>
      <c r="H41" s="91">
        <f>Q41*'Inflation factors 2022'!$B73</f>
        <v>31517.821212938004</v>
      </c>
      <c r="J41" s="43">
        <v>2011</v>
      </c>
      <c r="K41" s="38">
        <v>2550</v>
      </c>
      <c r="L41" s="48">
        <v>12895.2</v>
      </c>
      <c r="M41" s="93">
        <v>3802.4</v>
      </c>
      <c r="N41" s="48">
        <v>3569.1</v>
      </c>
      <c r="O41" s="93">
        <v>511</v>
      </c>
      <c r="P41" s="93">
        <v>920.8</v>
      </c>
      <c r="Q41" s="94">
        <v>24248.5</v>
      </c>
    </row>
    <row r="42" spans="1:17" x14ac:dyDescent="0.2">
      <c r="A42" s="43">
        <v>2012</v>
      </c>
      <c r="B42" s="38">
        <f>K42*'Inflation factors 2022'!$B74</f>
        <v>3241.9883178780501</v>
      </c>
      <c r="C42" s="48">
        <f>L42*'Inflation factors 2022'!$B74</f>
        <v>17273.783411904886</v>
      </c>
      <c r="D42" s="91">
        <f>M42*'Inflation factors 2022'!$B74</f>
        <v>5007.9382634823605</v>
      </c>
      <c r="E42" s="48">
        <f>N42*'Inflation factors 2022'!$B74</f>
        <v>4819.0772988654617</v>
      </c>
      <c r="F42" s="91">
        <f>O42*'Inflation factors 2022'!$B74</f>
        <v>651.52036471014878</v>
      </c>
      <c r="G42" s="91">
        <f>P42*'Inflation factors 2022'!$B74</f>
        <v>1123.1731440708754</v>
      </c>
      <c r="H42" s="91">
        <f>Q42*'Inflation factors 2022'!$B74</f>
        <v>32117.480800911781</v>
      </c>
      <c r="J42" s="43">
        <v>2012</v>
      </c>
      <c r="K42" s="38">
        <v>2595.5</v>
      </c>
      <c r="L42" s="48">
        <v>13829.2</v>
      </c>
      <c r="M42" s="93">
        <v>4009.3</v>
      </c>
      <c r="N42" s="48">
        <v>3858.1</v>
      </c>
      <c r="O42" s="93">
        <v>521.6</v>
      </c>
      <c r="P42" s="93">
        <v>899.20000000000437</v>
      </c>
      <c r="Q42" s="94">
        <v>25712.9</v>
      </c>
    </row>
    <row r="43" spans="1:17" x14ac:dyDescent="0.2">
      <c r="A43" s="43">
        <v>2013</v>
      </c>
      <c r="B43" s="38">
        <f>K43*'Inflation factors 2022'!$B75</f>
        <v>3266.3787994895101</v>
      </c>
      <c r="C43" s="48">
        <f>L43*'Inflation factors 2022'!$B75</f>
        <v>18378.535458644757</v>
      </c>
      <c r="D43" s="91">
        <f>M43*'Inflation factors 2022'!$B75</f>
        <v>5237.6595210811183</v>
      </c>
      <c r="E43" s="48">
        <f>N43*'Inflation factors 2022'!$B75</f>
        <v>5172.8429670265732</v>
      </c>
      <c r="F43" s="91">
        <f>O43*'Inflation factors 2022'!$B75</f>
        <v>644.07594556818185</v>
      </c>
      <c r="G43" s="91">
        <f>P43*'Inflation factors 2022'!$B75</f>
        <v>1154.6261516895074</v>
      </c>
      <c r="H43" s="91">
        <f>Q43*'Inflation factors 2022'!$B75</f>
        <v>33854.118843499651</v>
      </c>
      <c r="J43" s="43">
        <v>2013</v>
      </c>
      <c r="K43" s="38">
        <v>2615.2976949999997</v>
      </c>
      <c r="L43" s="48">
        <v>14715.176767000001</v>
      </c>
      <c r="M43" s="93">
        <v>4193.646761</v>
      </c>
      <c r="N43" s="48">
        <v>4141.7499680000001</v>
      </c>
      <c r="O43" s="93">
        <v>515.69350625000004</v>
      </c>
      <c r="P43" s="93">
        <v>924.47670599999765</v>
      </c>
      <c r="Q43" s="94">
        <v>27106.041403250001</v>
      </c>
    </row>
    <row r="44" spans="1:17" x14ac:dyDescent="0.2">
      <c r="A44" s="43">
        <v>2014</v>
      </c>
      <c r="B44" s="38">
        <f>K44*'Inflation factors 2022'!$B76</f>
        <v>3159.1619063732855</v>
      </c>
      <c r="C44" s="48">
        <f>L44*'Inflation factors 2022'!$B76</f>
        <v>19014.620665301944</v>
      </c>
      <c r="D44" s="91">
        <f>M44*'Inflation factors 2022'!$B76</f>
        <v>5338.599872057318</v>
      </c>
      <c r="E44" s="48">
        <f>N44*'Inflation factors 2022'!$B76</f>
        <v>5398.8156755373593</v>
      </c>
      <c r="F44" s="91">
        <f>O44*'Inflation factors 2022'!$B76</f>
        <v>633.00629477993857</v>
      </c>
      <c r="G44" s="91">
        <f>P44*'Inflation factors 2022'!$B76</f>
        <v>1173.6749742577003</v>
      </c>
      <c r="H44" s="91">
        <f>Q44*'Inflation factors 2022'!$B76</f>
        <v>34717.879388307541</v>
      </c>
      <c r="J44" s="43">
        <v>2014</v>
      </c>
      <c r="K44" s="38">
        <v>2560.2431940000001</v>
      </c>
      <c r="L44" s="48">
        <v>15409.8</v>
      </c>
      <c r="M44" s="93">
        <v>4326.5</v>
      </c>
      <c r="N44" s="48">
        <v>4375.3</v>
      </c>
      <c r="O44" s="93">
        <v>513</v>
      </c>
      <c r="P44" s="93">
        <v>951.16789004999646</v>
      </c>
      <c r="Q44" s="94">
        <v>28136.011084049995</v>
      </c>
    </row>
    <row r="45" spans="1:17" x14ac:dyDescent="0.2">
      <c r="A45" s="43"/>
      <c r="B45" s="37"/>
      <c r="C45" s="37"/>
      <c r="D45" s="37"/>
      <c r="E45" s="38"/>
      <c r="F45" s="37"/>
      <c r="G45" s="37"/>
      <c r="H45" s="37"/>
      <c r="J45" s="43"/>
      <c r="K45" s="41"/>
      <c r="L45" s="41"/>
      <c r="M45" s="41"/>
      <c r="N45" s="42"/>
      <c r="O45" s="41"/>
      <c r="P45" s="41"/>
      <c r="Q45" s="30"/>
    </row>
    <row r="46" spans="1:17" x14ac:dyDescent="0.2">
      <c r="A46" s="43"/>
      <c r="B46" s="37"/>
      <c r="C46" s="37"/>
      <c r="D46" s="37"/>
      <c r="E46" s="38"/>
      <c r="F46" s="37"/>
      <c r="G46" s="37"/>
      <c r="H46" s="37"/>
      <c r="J46" s="39"/>
      <c r="K46" s="41"/>
      <c r="L46" s="41"/>
      <c r="M46" s="41"/>
      <c r="N46" s="42"/>
      <c r="O46" s="41"/>
      <c r="P46" s="41"/>
      <c r="Q46" s="30"/>
    </row>
    <row r="47" spans="1:17" s="85" customFormat="1" ht="22.5" customHeight="1" x14ac:dyDescent="0.2">
      <c r="A47" s="233" t="s">
        <v>66</v>
      </c>
      <c r="B47" s="233"/>
      <c r="C47" s="233"/>
      <c r="D47" s="233"/>
      <c r="E47" s="233"/>
      <c r="F47" s="233"/>
      <c r="G47" s="233"/>
      <c r="H47" s="233"/>
      <c r="J47" s="233" t="str">
        <f>A47</f>
        <v>Unlike the other categories, 'Municipalities' does not include compensations for the transfer of EU pensions or contributions to central goverment pension expenditures.</v>
      </c>
      <c r="K47" s="233"/>
      <c r="L47" s="233"/>
      <c r="M47" s="233"/>
      <c r="N47" s="233"/>
      <c r="O47" s="233"/>
      <c r="P47" s="233"/>
      <c r="Q47" s="233"/>
    </row>
    <row r="48" spans="1:17" s="85" customFormat="1" ht="11.25" x14ac:dyDescent="0.2">
      <c r="A48" s="131"/>
      <c r="B48" s="84"/>
      <c r="C48" s="84"/>
      <c r="D48" s="84"/>
      <c r="E48" s="84"/>
      <c r="F48" s="84"/>
      <c r="G48" s="84"/>
      <c r="H48" s="83"/>
      <c r="K48" s="86"/>
      <c r="L48" s="86"/>
      <c r="M48" s="86"/>
      <c r="N48" s="86"/>
      <c r="O48" s="86"/>
      <c r="P48" s="86"/>
    </row>
    <row r="49" spans="1:16" s="85" customFormat="1" ht="11.25" x14ac:dyDescent="0.2">
      <c r="A49" s="107" t="s">
        <v>87</v>
      </c>
      <c r="B49" s="89"/>
      <c r="C49" s="89"/>
      <c r="D49" s="89"/>
      <c r="E49" s="89"/>
      <c r="F49" s="89"/>
      <c r="G49" s="89"/>
      <c r="H49" s="89"/>
      <c r="I49" s="87"/>
      <c r="J49" s="88" t="str">
        <f>A49</f>
        <v>Statistics and Data Warehousing Section 13.10.2016</v>
      </c>
      <c r="K49" s="86"/>
      <c r="L49" s="86"/>
      <c r="M49" s="86"/>
      <c r="N49" s="86"/>
      <c r="O49" s="86"/>
      <c r="P49" s="86"/>
    </row>
  </sheetData>
  <mergeCells count="2">
    <mergeCell ref="A47:H47"/>
    <mergeCell ref="J47:Q47"/>
  </mergeCells>
  <pageMargins left="0.74803149606299213" right="0.39370078740157483" top="0.98425196850393704" bottom="1.0629921259842521" header="0.39370078740157483" footer="0.39370078740157483"/>
  <pageSetup paperSize="9" orientation="portrait" r:id="rId1"/>
  <headerFooter alignWithMargins="0">
    <oddFooter>&amp;L&amp;G
PO Box 450 | FIN-00101 HELSINKI | tilastot@kela.fi | www.kela.fi/statistics&amp;R
&amp;P(&amp;N)</oddFooter>
  </headerFooter>
  <colBreaks count="1" manualBreakCount="1">
    <brk id="9" max="1048575" man="1"/>
  </col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ul5"/>
  <dimension ref="A1:H47"/>
  <sheetViews>
    <sheetView zoomScaleNormal="100" workbookViewId="0">
      <pane xSplit="1" ySplit="4" topLeftCell="B5" activePane="bottomRight" state="frozen"/>
      <selection activeCell="B5" sqref="B5"/>
      <selection pane="topRight" activeCell="B5" sqref="B5"/>
      <selection pane="bottomLeft" activeCell="B5" sqref="B5"/>
      <selection pane="bottomRight" activeCell="B5" sqref="B5"/>
    </sheetView>
  </sheetViews>
  <sheetFormatPr defaultColWidth="9.140625" defaultRowHeight="12.75" x14ac:dyDescent="0.2"/>
  <cols>
    <col min="1" max="1" width="6.140625" style="25" customWidth="1"/>
    <col min="2" max="2" width="8.85546875" style="19" customWidth="1"/>
    <col min="3" max="3" width="14.140625" style="19" customWidth="1"/>
    <col min="4" max="4" width="7.140625" style="19" bestFit="1" customWidth="1"/>
    <col min="5" max="5" width="14.140625" style="19" bestFit="1" customWidth="1"/>
    <col min="6" max="6" width="7.42578125" style="19" bestFit="1" customWidth="1"/>
    <col min="7" max="7" width="8.42578125" style="19" bestFit="1" customWidth="1"/>
    <col min="8" max="8" width="10.5703125" style="19" bestFit="1" customWidth="1"/>
    <col min="9" max="16384" width="9.140625" style="19"/>
  </cols>
  <sheetData>
    <row r="1" spans="1:8" s="180" customFormat="1" ht="18" x14ac:dyDescent="0.25">
      <c r="A1" s="98" t="s">
        <v>68</v>
      </c>
      <c r="B1" s="180" t="s">
        <v>69</v>
      </c>
    </row>
    <row r="2" spans="1:8" s="35" customFormat="1" ht="6.75" customHeight="1" x14ac:dyDescent="0.2">
      <c r="A2" s="99" t="s">
        <v>0</v>
      </c>
      <c r="B2" s="44"/>
    </row>
    <row r="3" spans="1:8" s="35" customFormat="1" x14ac:dyDescent="0.2">
      <c r="A3" s="100" t="s">
        <v>5</v>
      </c>
      <c r="B3" s="234" t="s">
        <v>33</v>
      </c>
      <c r="C3" s="235"/>
      <c r="D3" s="235"/>
      <c r="E3" s="235"/>
      <c r="F3" s="235"/>
      <c r="G3" s="235"/>
      <c r="H3" s="235"/>
    </row>
    <row r="4" spans="1:8" s="36" customFormat="1" ht="38.25" x14ac:dyDescent="0.2">
      <c r="A4" s="101"/>
      <c r="B4" s="77" t="s">
        <v>43</v>
      </c>
      <c r="C4" s="80" t="s">
        <v>44</v>
      </c>
      <c r="D4" s="80" t="s">
        <v>6</v>
      </c>
      <c r="E4" s="80" t="s">
        <v>7</v>
      </c>
      <c r="F4" s="80" t="s">
        <v>1</v>
      </c>
      <c r="G4" s="80" t="s">
        <v>8</v>
      </c>
      <c r="H4" s="80" t="s">
        <v>9</v>
      </c>
    </row>
    <row r="5" spans="1:8" ht="18" customHeight="1" x14ac:dyDescent="0.2">
      <c r="A5" s="46">
        <v>1975</v>
      </c>
      <c r="B5" s="54">
        <f>'Data 1 old'!K5/'Data 1 old'!$Q5%</f>
        <v>45.434157391319822</v>
      </c>
      <c r="C5" s="66">
        <f>'Data 1 old'!L5/'Data 1 old'!$Q5%</f>
        <v>17.950983473377729</v>
      </c>
      <c r="D5" s="54">
        <f>'Data 1 old'!M5/'Data 1 old'!$Q5%</f>
        <v>17.279719160089424</v>
      </c>
      <c r="E5" s="66">
        <f>'Data 1 old'!N5/'Data 1 old'!$Q5%</f>
        <v>7.2000806465959437</v>
      </c>
      <c r="F5" s="54">
        <f>'Data 1 old'!O5/'Data 1 old'!$Q5%</f>
        <v>7.6495668210416472</v>
      </c>
      <c r="G5" s="54">
        <f>'Data 1 old'!P5/'Data 1 old'!$Q5%</f>
        <v>4.4854925075754437</v>
      </c>
      <c r="H5" s="67">
        <f>SUM(B5:G5)</f>
        <v>100.00000000000001</v>
      </c>
    </row>
    <row r="6" spans="1:8" x14ac:dyDescent="0.2">
      <c r="A6" s="46">
        <v>1976</v>
      </c>
      <c r="B6" s="54">
        <f>'Data 1 old'!K6/'Data 1 old'!$Q6%</f>
        <v>42.462615129999811</v>
      </c>
      <c r="C6" s="66">
        <f>'Data 1 old'!L6/'Data 1 old'!$Q6%</f>
        <v>20.627151335170531</v>
      </c>
      <c r="D6" s="54">
        <f>'Data 1 old'!M6/'Data 1 old'!$Q6%</f>
        <v>17.420764798761933</v>
      </c>
      <c r="E6" s="66">
        <f>'Data 1 old'!N6/'Data 1 old'!$Q6%</f>
        <v>7.4993131887718478</v>
      </c>
      <c r="F6" s="54">
        <f>'Data 1 old'!O6/'Data 1 old'!$Q6%</f>
        <v>7.3101430373501728</v>
      </c>
      <c r="G6" s="54">
        <f>'Data 1 old'!P6/'Data 1 old'!$Q6%</f>
        <v>4.6800125099456915</v>
      </c>
      <c r="H6" s="67">
        <f t="shared" ref="H6:H43" si="0">SUM(B6:G6)</f>
        <v>100</v>
      </c>
    </row>
    <row r="7" spans="1:8" x14ac:dyDescent="0.2">
      <c r="A7" s="46">
        <v>1977</v>
      </c>
      <c r="B7" s="54">
        <f>'Data 1 old'!K7/'Data 1 old'!$Q7%</f>
        <v>40.101806542165889</v>
      </c>
      <c r="C7" s="66">
        <f>'Data 1 old'!L7/'Data 1 old'!$Q7%</f>
        <v>23.502672183569331</v>
      </c>
      <c r="D7" s="54">
        <f>'Data 1 old'!M7/'Data 1 old'!$Q7%</f>
        <v>17.341407572298206</v>
      </c>
      <c r="E7" s="66">
        <f>'Data 1 old'!N7/'Data 1 old'!$Q7%</f>
        <v>7.7323434240150402</v>
      </c>
      <c r="F7" s="54">
        <f>'Data 1 old'!O7/'Data 1 old'!$Q7%</f>
        <v>6.620918291199736</v>
      </c>
      <c r="G7" s="54">
        <f>'Data 1 old'!P7/'Data 1 old'!$Q7%</f>
        <v>4.7008519867518137</v>
      </c>
      <c r="H7" s="67">
        <f t="shared" si="0"/>
        <v>100.00000000000003</v>
      </c>
    </row>
    <row r="8" spans="1:8" x14ac:dyDescent="0.2">
      <c r="A8" s="46">
        <v>1978</v>
      </c>
      <c r="B8" s="54">
        <f>'Data 1 old'!K8/'Data 1 old'!$Q8%</f>
        <v>38.968333954402247</v>
      </c>
      <c r="C8" s="66">
        <f>'Data 1 old'!L8/'Data 1 old'!$Q8%</f>
        <v>24.62114796120013</v>
      </c>
      <c r="D8" s="54">
        <f>'Data 1 old'!M8/'Data 1 old'!$Q8%</f>
        <v>17.066056325304604</v>
      </c>
      <c r="E8" s="66">
        <f>'Data 1 old'!N8/'Data 1 old'!$Q8%</f>
        <v>7.7392244543062638</v>
      </c>
      <c r="F8" s="54">
        <f>'Data 1 old'!O8/'Data 1 old'!$Q8%</f>
        <v>6.8035276714432511</v>
      </c>
      <c r="G8" s="54">
        <f>'Data 1 old'!P8/'Data 1 old'!$Q8%</f>
        <v>4.8017096333434948</v>
      </c>
      <c r="H8" s="67">
        <f t="shared" si="0"/>
        <v>99.999999999999986</v>
      </c>
    </row>
    <row r="9" spans="1:8" x14ac:dyDescent="0.2">
      <c r="A9" s="46">
        <v>1979</v>
      </c>
      <c r="B9" s="54">
        <f>'Data 1 old'!K9/'Data 1 old'!$Q9%</f>
        <v>37.385222589337943</v>
      </c>
      <c r="C9" s="66">
        <f>'Data 1 old'!L9/'Data 1 old'!$Q9%</f>
        <v>26.5626625660983</v>
      </c>
      <c r="D9" s="54">
        <f>'Data 1 old'!M9/'Data 1 old'!$Q9%</f>
        <v>17.049933745402612</v>
      </c>
      <c r="E9" s="66">
        <f>'Data 1 old'!N9/'Data 1 old'!$Q9%</f>
        <v>7.866830897732715</v>
      </c>
      <c r="F9" s="54">
        <f>'Data 1 old'!O9/'Data 1 old'!$Q9%</f>
        <v>6.3278105457036666</v>
      </c>
      <c r="G9" s="54">
        <f>'Data 1 old'!P9/'Data 1 old'!$Q9%</f>
        <v>4.8075396557247441</v>
      </c>
      <c r="H9" s="67">
        <f t="shared" si="0"/>
        <v>99.999999999999972</v>
      </c>
    </row>
    <row r="10" spans="1:8" ht="18" customHeight="1" x14ac:dyDescent="0.2">
      <c r="A10" s="46">
        <v>1980</v>
      </c>
      <c r="B10" s="54">
        <f>'Data 1 old'!K10/'Data 1 old'!$Q10%</f>
        <v>37.686258631564748</v>
      </c>
      <c r="C10" s="66">
        <f>'Data 1 old'!L10/'Data 1 old'!$Q10%</f>
        <v>27.191322574692133</v>
      </c>
      <c r="D10" s="54">
        <f>'Data 1 old'!M10/'Data 1 old'!$Q10%</f>
        <v>16.554976215855913</v>
      </c>
      <c r="E10" s="66">
        <f>'Data 1 old'!N10/'Data 1 old'!$Q10%</f>
        <v>7.7784480122955912</v>
      </c>
      <c r="F10" s="54">
        <f>'Data 1 old'!O10/'Data 1 old'!$Q10%</f>
        <v>6.0121688880809367</v>
      </c>
      <c r="G10" s="54">
        <f>'Data 1 old'!P10/'Data 1 old'!$Q10%</f>
        <v>4.7768256775106952</v>
      </c>
      <c r="H10" s="67">
        <f t="shared" si="0"/>
        <v>100.00000000000001</v>
      </c>
    </row>
    <row r="11" spans="1:8" x14ac:dyDescent="0.2">
      <c r="A11" s="46">
        <v>1981</v>
      </c>
      <c r="B11" s="54">
        <f>'Data 1 old'!K11/'Data 1 old'!$Q11%</f>
        <v>37.248037675122163</v>
      </c>
      <c r="C11" s="66">
        <f>'Data 1 old'!L11/'Data 1 old'!$Q11%</f>
        <v>27.731129050743398</v>
      </c>
      <c r="D11" s="54">
        <f>'Data 1 old'!M11/'Data 1 old'!$Q11%</f>
        <v>16.569864638181109</v>
      </c>
      <c r="E11" s="66">
        <f>'Data 1 old'!N11/'Data 1 old'!$Q11%</f>
        <v>7.7632480016821956</v>
      </c>
      <c r="F11" s="54">
        <f>'Data 1 old'!O11/'Data 1 old'!$Q11%</f>
        <v>5.9179948530115185</v>
      </c>
      <c r="G11" s="54">
        <f>'Data 1 old'!P11/'Data 1 old'!$Q11%</f>
        <v>4.7697257812596199</v>
      </c>
      <c r="H11" s="67">
        <f t="shared" si="0"/>
        <v>100.00000000000001</v>
      </c>
    </row>
    <row r="12" spans="1:8" x14ac:dyDescent="0.2">
      <c r="A12" s="46">
        <v>1982</v>
      </c>
      <c r="B12" s="54">
        <f>'Data 1 old'!K12/'Data 1 old'!$Q12%</f>
        <v>36.292240188632086</v>
      </c>
      <c r="C12" s="66">
        <f>'Data 1 old'!L12/'Data 1 old'!$Q12%</f>
        <v>28.681842833733519</v>
      </c>
      <c r="D12" s="54">
        <f>'Data 1 old'!M12/'Data 1 old'!$Q12%</f>
        <v>16.426073285123302</v>
      </c>
      <c r="E12" s="66">
        <f>'Data 1 old'!N12/'Data 1 old'!$Q12%</f>
        <v>7.8726401265077408</v>
      </c>
      <c r="F12" s="54">
        <f>'Data 1 old'!O12/'Data 1 old'!$Q12%</f>
        <v>5.812819705706719</v>
      </c>
      <c r="G12" s="54">
        <f>'Data 1 old'!P12/'Data 1 old'!$Q12%</f>
        <v>4.9143838602966516</v>
      </c>
      <c r="H12" s="67">
        <f t="shared" si="0"/>
        <v>100.00000000000003</v>
      </c>
    </row>
    <row r="13" spans="1:8" x14ac:dyDescent="0.2">
      <c r="A13" s="46">
        <v>1983</v>
      </c>
      <c r="B13" s="54">
        <f>'Data 1 old'!K13/'Data 1 old'!$Q13%</f>
        <v>37.193818702660877</v>
      </c>
      <c r="C13" s="66">
        <f>'Data 1 old'!L13/'Data 1 old'!$Q13%</f>
        <v>28.653073041110375</v>
      </c>
      <c r="D13" s="54">
        <f>'Data 1 old'!M13/'Data 1 old'!$Q13%</f>
        <v>15.648253701745993</v>
      </c>
      <c r="E13" s="66">
        <f>'Data 1 old'!N13/'Data 1 old'!$Q13%</f>
        <v>7.6734981636819919</v>
      </c>
      <c r="F13" s="54">
        <f>'Data 1 old'!O13/'Data 1 old'!$Q13%</f>
        <v>5.5649442875592241</v>
      </c>
      <c r="G13" s="54">
        <f>'Data 1 old'!P13/'Data 1 old'!$Q13%</f>
        <v>5.2664121032415245</v>
      </c>
      <c r="H13" s="67">
        <f t="shared" si="0"/>
        <v>99.999999999999986</v>
      </c>
    </row>
    <row r="14" spans="1:8" x14ac:dyDescent="0.2">
      <c r="A14" s="46">
        <v>1984</v>
      </c>
      <c r="B14" s="54">
        <f>'Data 1 old'!K14/'Data 1 old'!$Q14%</f>
        <v>37.197397445042924</v>
      </c>
      <c r="C14" s="66">
        <f>'Data 1 old'!L14/'Data 1 old'!$Q14%</f>
        <v>29.367019637691435</v>
      </c>
      <c r="D14" s="54">
        <f>'Data 1 old'!M14/'Data 1 old'!$Q14%</f>
        <v>14.968817807190135</v>
      </c>
      <c r="E14" s="66">
        <f>'Data 1 old'!N14/'Data 1 old'!$Q14%</f>
        <v>7.6575484984794437</v>
      </c>
      <c r="F14" s="54">
        <f>'Data 1 old'!O14/'Data 1 old'!$Q14%</f>
        <v>5.3473139936198999</v>
      </c>
      <c r="G14" s="54">
        <f>'Data 1 old'!P14/'Data 1 old'!$Q14%</f>
        <v>5.4619026179761718</v>
      </c>
      <c r="H14" s="67">
        <f t="shared" si="0"/>
        <v>100.00000000000003</v>
      </c>
    </row>
    <row r="15" spans="1:8" ht="18" customHeight="1" x14ac:dyDescent="0.2">
      <c r="A15" s="46">
        <v>1985</v>
      </c>
      <c r="B15" s="54">
        <f>'Data 1 old'!K15/'Data 1 old'!$Q15%</f>
        <v>36.661412179837633</v>
      </c>
      <c r="C15" s="66">
        <f>'Data 1 old'!L15/'Data 1 old'!$Q15%</f>
        <v>30.315690603691191</v>
      </c>
      <c r="D15" s="54">
        <f>'Data 1 old'!M15/'Data 1 old'!$Q15%</f>
        <v>14.724946189101642</v>
      </c>
      <c r="E15" s="66">
        <f>'Data 1 old'!N15/'Data 1 old'!$Q15%</f>
        <v>7.7737203208360457</v>
      </c>
      <c r="F15" s="54">
        <f>'Data 1 old'!O15/'Data 1 old'!$Q15%</f>
        <v>5.0566996647700249</v>
      </c>
      <c r="G15" s="54">
        <f>'Data 1 old'!P15/'Data 1 old'!$Q15%</f>
        <v>5.4675310417634675</v>
      </c>
      <c r="H15" s="67">
        <f t="shared" si="0"/>
        <v>100</v>
      </c>
    </row>
    <row r="16" spans="1:8" x14ac:dyDescent="0.2">
      <c r="A16" s="46">
        <v>1986</v>
      </c>
      <c r="B16" s="54">
        <f>'Data 1 old'!K16/'Data 1 old'!$Q16%</f>
        <v>34.93096740879627</v>
      </c>
      <c r="C16" s="66">
        <f>'Data 1 old'!L16/'Data 1 old'!$Q16%</f>
        <v>31.970060810844686</v>
      </c>
      <c r="D16" s="54">
        <f>'Data 1 old'!M16/'Data 1 old'!$Q16%</f>
        <v>14.646239302956321</v>
      </c>
      <c r="E16" s="66">
        <f>'Data 1 old'!N16/'Data 1 old'!$Q16%</f>
        <v>7.9009730737801496</v>
      </c>
      <c r="F16" s="54">
        <f>'Data 1 old'!O16/'Data 1 old'!$Q16%</f>
        <v>4.9497671340696154</v>
      </c>
      <c r="G16" s="54">
        <f>'Data 1 old'!P16/'Data 1 old'!$Q16%</f>
        <v>5.6019922695529694</v>
      </c>
      <c r="H16" s="67">
        <f t="shared" si="0"/>
        <v>100</v>
      </c>
    </row>
    <row r="17" spans="1:8" x14ac:dyDescent="0.2">
      <c r="A17" s="46">
        <v>1987</v>
      </c>
      <c r="B17" s="54">
        <f>'Data 1 old'!K17/'Data 1 old'!$Q17%</f>
        <v>33.398452326864927</v>
      </c>
      <c r="C17" s="66">
        <f>'Data 1 old'!L17/'Data 1 old'!$Q17%</f>
        <v>33.572365450115733</v>
      </c>
      <c r="D17" s="54">
        <f>'Data 1 old'!M17/'Data 1 old'!$Q17%</f>
        <v>14.596913965180221</v>
      </c>
      <c r="E17" s="66">
        <f>'Data 1 old'!N17/'Data 1 old'!$Q17%</f>
        <v>8.0529138073901247</v>
      </c>
      <c r="F17" s="54">
        <f>'Data 1 old'!O17/'Data 1 old'!$Q17%</f>
        <v>4.5627253468457907</v>
      </c>
      <c r="G17" s="54">
        <f>'Data 1 old'!P17/'Data 1 old'!$Q17%</f>
        <v>5.8166291036031872</v>
      </c>
      <c r="H17" s="67">
        <f t="shared" si="0"/>
        <v>99.999999999999986</v>
      </c>
    </row>
    <row r="18" spans="1:8" x14ac:dyDescent="0.2">
      <c r="A18" s="46">
        <v>1988</v>
      </c>
      <c r="B18" s="54">
        <f>'Data 1 old'!K18/'Data 1 old'!$Q18%</f>
        <v>31.809127588746108</v>
      </c>
      <c r="C18" s="66">
        <f>'Data 1 old'!L18/'Data 1 old'!$Q18%</f>
        <v>34.825485511844697</v>
      </c>
      <c r="D18" s="54">
        <f>'Data 1 old'!M18/'Data 1 old'!$Q18%</f>
        <v>14.629830092063161</v>
      </c>
      <c r="E18" s="66">
        <f>'Data 1 old'!N18/'Data 1 old'!$Q18%</f>
        <v>8.3165642423029027</v>
      </c>
      <c r="F18" s="54">
        <f>'Data 1 old'!O18/'Data 1 old'!$Q18%</f>
        <v>4.7419058736498476</v>
      </c>
      <c r="G18" s="54">
        <f>'Data 1 old'!P18/'Data 1 old'!$Q18%</f>
        <v>5.6770866913933</v>
      </c>
      <c r="H18" s="67">
        <f t="shared" si="0"/>
        <v>100</v>
      </c>
    </row>
    <row r="19" spans="1:8" x14ac:dyDescent="0.2">
      <c r="A19" s="46">
        <v>1989</v>
      </c>
      <c r="B19" s="54">
        <f>'Data 1 old'!K19/'Data 1 old'!$Q19%</f>
        <v>30.391791956191501</v>
      </c>
      <c r="C19" s="66">
        <f>'Data 1 old'!L19/'Data 1 old'!$Q19%</f>
        <v>36.051900841570287</v>
      </c>
      <c r="D19" s="54">
        <f>'Data 1 old'!M19/'Data 1 old'!$Q19%</f>
        <v>14.90962792713783</v>
      </c>
      <c r="E19" s="66">
        <f>'Data 1 old'!N19/'Data 1 old'!$Q19%</f>
        <v>8.6524019221270247</v>
      </c>
      <c r="F19" s="54">
        <f>'Data 1 old'!O19/'Data 1 old'!$Q19%</f>
        <v>4.5374852765907283</v>
      </c>
      <c r="G19" s="54">
        <f>'Data 1 old'!P19/'Data 1 old'!$Q19%</f>
        <v>5.4567920763826034</v>
      </c>
      <c r="H19" s="67">
        <f t="shared" si="0"/>
        <v>99.999999999999972</v>
      </c>
    </row>
    <row r="20" spans="1:8" ht="18" customHeight="1" x14ac:dyDescent="0.2">
      <c r="A20" s="46">
        <v>1990</v>
      </c>
      <c r="B20" s="54">
        <f>'Data 1 old'!K20/'Data 1 old'!$Q20%</f>
        <v>29.34632415950335</v>
      </c>
      <c r="C20" s="66">
        <f>'Data 1 old'!L20/'Data 1 old'!$Q20%</f>
        <v>36.691743553014646</v>
      </c>
      <c r="D20" s="54">
        <f>'Data 1 old'!M20/'Data 1 old'!$Q20%</f>
        <v>15.309963260590898</v>
      </c>
      <c r="E20" s="66">
        <f>'Data 1 old'!N20/'Data 1 old'!$Q20%</f>
        <v>9.0821338969242174</v>
      </c>
      <c r="F20" s="54">
        <f>'Data 1 old'!O20/'Data 1 old'!$Q20%</f>
        <v>4.3471508313856715</v>
      </c>
      <c r="G20" s="54">
        <f>'Data 1 old'!P20/'Data 1 old'!$Q20%</f>
        <v>5.2226842985812194</v>
      </c>
      <c r="H20" s="67">
        <f t="shared" si="0"/>
        <v>100.00000000000001</v>
      </c>
    </row>
    <row r="21" spans="1:8" x14ac:dyDescent="0.2">
      <c r="A21" s="46">
        <v>1991</v>
      </c>
      <c r="B21" s="54">
        <f>'Data 1 old'!K21/'Data 1 old'!$Q21%</f>
        <v>28.445587483003965</v>
      </c>
      <c r="C21" s="66">
        <f>'Data 1 old'!L21/'Data 1 old'!$Q21%</f>
        <v>38.109581832243691</v>
      </c>
      <c r="D21" s="54">
        <f>'Data 1 old'!M21/'Data 1 old'!$Q21%</f>
        <v>15.603136274138508</v>
      </c>
      <c r="E21" s="66">
        <f>'Data 1 old'!N21/'Data 1 old'!$Q21%</f>
        <v>9.3841386582126649</v>
      </c>
      <c r="F21" s="54">
        <f>'Data 1 old'!O21/'Data 1 old'!$Q21%</f>
        <v>4.146903162394854</v>
      </c>
      <c r="G21" s="54">
        <f>'Data 1 old'!P21/'Data 1 old'!$Q21%</f>
        <v>4.3106525900063026</v>
      </c>
      <c r="H21" s="67">
        <f t="shared" si="0"/>
        <v>99.999999999999972</v>
      </c>
    </row>
    <row r="22" spans="1:8" x14ac:dyDescent="0.2">
      <c r="A22" s="46">
        <v>1992</v>
      </c>
      <c r="B22" s="54">
        <f>'Data 1 old'!K22/'Data 1 old'!$Q22%</f>
        <v>27.368905556141115</v>
      </c>
      <c r="C22" s="66">
        <f>'Data 1 old'!L22/'Data 1 old'!$Q22%</f>
        <v>38.925552710431205</v>
      </c>
      <c r="D22" s="54">
        <f>'Data 1 old'!M22/'Data 1 old'!$Q22%</f>
        <v>15.731687550430593</v>
      </c>
      <c r="E22" s="66">
        <f>'Data 1 old'!N22/'Data 1 old'!$Q22%</f>
        <v>9.6098971356161869</v>
      </c>
      <c r="F22" s="54">
        <f>'Data 1 old'!O22/'Data 1 old'!$Q22%</f>
        <v>4.1547426825635414</v>
      </c>
      <c r="G22" s="54">
        <f>'Data 1 old'!P22/'Data 1 old'!$Q22%</f>
        <v>4.2092143648173757</v>
      </c>
      <c r="H22" s="67">
        <f t="shared" si="0"/>
        <v>100.00000000000001</v>
      </c>
    </row>
    <row r="23" spans="1:8" x14ac:dyDescent="0.2">
      <c r="A23" s="46">
        <v>1993</v>
      </c>
      <c r="B23" s="54">
        <f>'Data 1 old'!K23/'Data 1 old'!$Q23%</f>
        <v>26.742742138107225</v>
      </c>
      <c r="C23" s="66">
        <f>'Data 1 old'!L23/'Data 1 old'!$Q23%</f>
        <v>39.532214482721059</v>
      </c>
      <c r="D23" s="54">
        <f>'Data 1 old'!M23/'Data 1 old'!$Q23%</f>
        <v>15.726416099072441</v>
      </c>
      <c r="E23" s="66">
        <f>'Data 1 old'!N23/'Data 1 old'!$Q23%</f>
        <v>9.8420348333007013</v>
      </c>
      <c r="F23" s="54">
        <f>'Data 1 old'!O23/'Data 1 old'!$Q23%</f>
        <v>4.0932334748568593</v>
      </c>
      <c r="G23" s="54">
        <f>'Data 1 old'!P23/'Data 1 old'!$Q23%</f>
        <v>4.0633589719417138</v>
      </c>
      <c r="H23" s="67">
        <f t="shared" si="0"/>
        <v>99.999999999999986</v>
      </c>
    </row>
    <row r="24" spans="1:8" x14ac:dyDescent="0.2">
      <c r="A24" s="46">
        <v>1994</v>
      </c>
      <c r="B24" s="54">
        <f>'Data 1 old'!K24/'Data 1 old'!$Q24%</f>
        <v>25.635158382166185</v>
      </c>
      <c r="C24" s="66">
        <f>'Data 1 old'!L24/'Data 1 old'!$Q24%</f>
        <v>40.15792175892966</v>
      </c>
      <c r="D24" s="54">
        <f>'Data 1 old'!M24/'Data 1 old'!$Q24%</f>
        <v>15.784582969735851</v>
      </c>
      <c r="E24" s="66">
        <f>'Data 1 old'!N24/'Data 1 old'!$Q24%</f>
        <v>10.242618746761792</v>
      </c>
      <c r="F24" s="54">
        <f>'Data 1 old'!O24/'Data 1 old'!$Q24%</f>
        <v>4.1270436870572551</v>
      </c>
      <c r="G24" s="54">
        <f>'Data 1 old'!P24/'Data 1 old'!$Q24%</f>
        <v>4.0526744553492628</v>
      </c>
      <c r="H24" s="67">
        <f t="shared" si="0"/>
        <v>100</v>
      </c>
    </row>
    <row r="25" spans="1:8" ht="18" customHeight="1" x14ac:dyDescent="0.2">
      <c r="A25" s="46">
        <v>1995</v>
      </c>
      <c r="B25" s="54">
        <f>'Data 1 old'!K25/'Data 1 old'!$Q25%</f>
        <v>24.966586342252445</v>
      </c>
      <c r="C25" s="66">
        <f>'Data 1 old'!L25/'Data 1 old'!$Q25%</f>
        <v>40.899277667295763</v>
      </c>
      <c r="D25" s="54">
        <f>'Data 1 old'!M25/'Data 1 old'!$Q25%</f>
        <v>15.923552432826472</v>
      </c>
      <c r="E25" s="66">
        <f>'Data 1 old'!N25/'Data 1 old'!$Q25%</f>
        <v>10.489447047657523</v>
      </c>
      <c r="F25" s="54">
        <f>'Data 1 old'!O25/'Data 1 old'!$Q25%</f>
        <v>3.8518095940490733</v>
      </c>
      <c r="G25" s="54">
        <f>'Data 1 old'!P25/'Data 1 old'!$Q25%</f>
        <v>3.8693269159187227</v>
      </c>
      <c r="H25" s="67">
        <f t="shared" si="0"/>
        <v>99.999999999999986</v>
      </c>
    </row>
    <row r="26" spans="1:8" x14ac:dyDescent="0.2">
      <c r="A26" s="46">
        <v>1996</v>
      </c>
      <c r="B26" s="54">
        <f>'Data 1 old'!K26/'Data 1 old'!$Q26%</f>
        <v>23.498406563358348</v>
      </c>
      <c r="C26" s="66">
        <f>'Data 1 old'!L26/'Data 1 old'!$Q26%</f>
        <v>41.310075793409354</v>
      </c>
      <c r="D26" s="54">
        <f>'Data 1 old'!M26/'Data 1 old'!$Q26%</f>
        <v>15.873188915098455</v>
      </c>
      <c r="E26" s="66">
        <f>'Data 1 old'!N26/'Data 1 old'!$Q26%</f>
        <v>11.893957971441269</v>
      </c>
      <c r="F26" s="54">
        <f>'Data 1 old'!O26/'Data 1 old'!$Q26%</f>
        <v>3.6619287663024576</v>
      </c>
      <c r="G26" s="54">
        <f>'Data 1 old'!P26/'Data 1 old'!$Q26%</f>
        <v>3.7624419903901307</v>
      </c>
      <c r="H26" s="67">
        <f t="shared" si="0"/>
        <v>100</v>
      </c>
    </row>
    <row r="27" spans="1:8" x14ac:dyDescent="0.2">
      <c r="A27" s="46">
        <v>1997</v>
      </c>
      <c r="B27" s="54">
        <f>'Data 1 old'!K27/'Data 1 old'!$Q27%</f>
        <v>22.725444567838469</v>
      </c>
      <c r="C27" s="66">
        <f>'Data 1 old'!L27/'Data 1 old'!$Q27%</f>
        <v>42.652749649953087</v>
      </c>
      <c r="D27" s="54">
        <f>'Data 1 old'!M27/'Data 1 old'!$Q27%</f>
        <v>16.194131915411489</v>
      </c>
      <c r="E27" s="66">
        <f>'Data 1 old'!N27/'Data 1 old'!$Q27%</f>
        <v>11.059221255819189</v>
      </c>
      <c r="F27" s="54">
        <f>'Data 1 old'!O27/'Data 1 old'!$Q27%</f>
        <v>3.5911726438241209</v>
      </c>
      <c r="G27" s="54">
        <f>'Data 1 old'!P27/'Data 1 old'!$Q27%</f>
        <v>3.7772799671536448</v>
      </c>
      <c r="H27" s="67">
        <f t="shared" si="0"/>
        <v>100.00000000000001</v>
      </c>
    </row>
    <row r="28" spans="1:8" x14ac:dyDescent="0.2">
      <c r="A28" s="46">
        <v>1998</v>
      </c>
      <c r="B28" s="54">
        <f>'Data 1 old'!K28/'Data 1 old'!$Q28%</f>
        <v>21.321444115661244</v>
      </c>
      <c r="C28" s="66">
        <f>'Data 1 old'!L28/'Data 1 old'!$Q28%</f>
        <v>43.595793771838451</v>
      </c>
      <c r="D28" s="54">
        <f>'Data 1 old'!M28/'Data 1 old'!$Q28%</f>
        <v>16.362780114944698</v>
      </c>
      <c r="E28" s="66">
        <f>'Data 1 old'!N28/'Data 1 old'!$Q28%</f>
        <v>11.381644068370344</v>
      </c>
      <c r="F28" s="54">
        <f>'Data 1 old'!O28/'Data 1 old'!$Q28%</f>
        <v>3.6142323354022499</v>
      </c>
      <c r="G28" s="54">
        <f>'Data 1 old'!P28/'Data 1 old'!$Q28%</f>
        <v>3.724105593783035</v>
      </c>
      <c r="H28" s="67">
        <f t="shared" si="0"/>
        <v>100.00000000000003</v>
      </c>
    </row>
    <row r="29" spans="1:8" x14ac:dyDescent="0.2">
      <c r="A29" s="46">
        <v>1999</v>
      </c>
      <c r="B29" s="54">
        <f>'Data 1 old'!K29/'Data 1 old'!$Q29%</f>
        <v>20.018283685709065</v>
      </c>
      <c r="C29" s="66">
        <f>'Data 1 old'!L29/'Data 1 old'!$Q29%</f>
        <v>44.598027061292683</v>
      </c>
      <c r="D29" s="54">
        <f>'Data 1 old'!M29/'Data 1 old'!$Q29%</f>
        <v>16.523300758692862</v>
      </c>
      <c r="E29" s="66">
        <f>'Data 1 old'!N29/'Data 1 old'!$Q29%</f>
        <v>11.77071976343437</v>
      </c>
      <c r="F29" s="54">
        <f>'Data 1 old'!O29/'Data 1 old'!$Q29%</f>
        <v>3.4833764969815921</v>
      </c>
      <c r="G29" s="54">
        <f>'Data 1 old'!P29/'Data 1 old'!$Q29%</f>
        <v>3.6062922338894197</v>
      </c>
      <c r="H29" s="67">
        <f t="shared" si="0"/>
        <v>99.999999999999986</v>
      </c>
    </row>
    <row r="30" spans="1:8" ht="18" customHeight="1" x14ac:dyDescent="0.2">
      <c r="A30" s="46">
        <v>2000</v>
      </c>
      <c r="B30" s="54">
        <f>'Data 1 old'!K30/'Data 1 old'!$Q30%</f>
        <v>18.866932262706328</v>
      </c>
      <c r="C30" s="66">
        <f>'Data 1 old'!L30/'Data 1 old'!$Q30%</f>
        <v>45.592374984433157</v>
      </c>
      <c r="D30" s="54">
        <f>'Data 1 old'!M30/'Data 1 old'!$Q30%</f>
        <v>16.633480977669251</v>
      </c>
      <c r="E30" s="66">
        <f>'Data 1 old'!N30/'Data 1 old'!$Q30%</f>
        <v>12.145777178198909</v>
      </c>
      <c r="F30" s="54">
        <f>'Data 1 old'!O30/'Data 1 old'!$Q30%</f>
        <v>3.2887489846271531</v>
      </c>
      <c r="G30" s="54">
        <f>'Data 1 old'!P30/'Data 1 old'!$Q30%</f>
        <v>3.4726856123651957</v>
      </c>
      <c r="H30" s="67">
        <f t="shared" si="0"/>
        <v>100</v>
      </c>
    </row>
    <row r="31" spans="1:8" x14ac:dyDescent="0.2">
      <c r="A31" s="25">
        <v>2001</v>
      </c>
      <c r="B31" s="54">
        <f>'Data 1 old'!K31/'Data 1 old'!$Q31%</f>
        <v>18.03228475938592</v>
      </c>
      <c r="C31" s="66">
        <f>'Data 1 old'!L31/'Data 1 old'!$Q31%</f>
        <v>46.366862190275988</v>
      </c>
      <c r="D31" s="54">
        <f>'Data 1 old'!M31/'Data 1 old'!$Q31%</f>
        <v>16.655759149382138</v>
      </c>
      <c r="E31" s="66">
        <f>'Data 1 old'!N31/'Data 1 old'!$Q31%</f>
        <v>12.408079706134112</v>
      </c>
      <c r="F31" s="54">
        <f>'Data 1 old'!O31/'Data 1 old'!$Q31%</f>
        <v>3.189731436829351</v>
      </c>
      <c r="G31" s="54">
        <f>'Data 1 old'!P31/'Data 1 old'!$Q31%</f>
        <v>3.34728275799251</v>
      </c>
      <c r="H31" s="67">
        <f t="shared" si="0"/>
        <v>100.00000000000003</v>
      </c>
    </row>
    <row r="32" spans="1:8" x14ac:dyDescent="0.2">
      <c r="A32" s="46">
        <v>2002</v>
      </c>
      <c r="B32" s="54">
        <f>'Data 1 old'!K32/'Data 1 old'!$Q32%</f>
        <v>17.360502997736827</v>
      </c>
      <c r="C32" s="66">
        <f>'Data 1 old'!L32/'Data 1 old'!$Q32%</f>
        <v>46.985197825261174</v>
      </c>
      <c r="D32" s="54">
        <f>'Data 1 old'!M32/'Data 1 old'!$Q32%</f>
        <v>16.555238775252221</v>
      </c>
      <c r="E32" s="66">
        <f>'Data 1 old'!N32/'Data 1 old'!$Q32%</f>
        <v>12.670930940905899</v>
      </c>
      <c r="F32" s="54">
        <f>'Data 1 old'!O32/'Data 1 old'!$Q32%</f>
        <v>3.1071117381911626</v>
      </c>
      <c r="G32" s="54">
        <f>'Data 1 old'!P32/'Data 1 old'!$Q32%</f>
        <v>3.3210177226527127</v>
      </c>
      <c r="H32" s="67">
        <f t="shared" si="0"/>
        <v>100</v>
      </c>
    </row>
    <row r="33" spans="1:8" x14ac:dyDescent="0.2">
      <c r="A33" s="25">
        <v>2003</v>
      </c>
      <c r="B33" s="54">
        <f>'Data 1 old'!K33/'Data 1 old'!$Q33%</f>
        <v>16.52888018285929</v>
      </c>
      <c r="C33" s="66">
        <f>'Data 1 old'!L33/'Data 1 old'!$Q33%</f>
        <v>47.677623312085444</v>
      </c>
      <c r="D33" s="54">
        <f>'Data 1 old'!M33/'Data 1 old'!$Q33%</f>
        <v>16.549198412955</v>
      </c>
      <c r="E33" s="66">
        <f>'Data 1 old'!N33/'Data 1 old'!$Q33%</f>
        <v>12.968217925686792</v>
      </c>
      <c r="F33" s="54">
        <f>'Data 1 old'!O33/'Data 1 old'!$Q33%</f>
        <v>3.0178547642156048</v>
      </c>
      <c r="G33" s="54">
        <f>'Data 1 old'!P33/'Data 1 old'!$Q33%</f>
        <v>3.2582254021978705</v>
      </c>
      <c r="H33" s="67">
        <f t="shared" si="0"/>
        <v>100</v>
      </c>
    </row>
    <row r="34" spans="1:8" x14ac:dyDescent="0.2">
      <c r="A34" s="46">
        <v>2004</v>
      </c>
      <c r="B34" s="54">
        <f>'Data 1 old'!K34/'Data 1 old'!$Q34%</f>
        <v>15.795009679885645</v>
      </c>
      <c r="C34" s="66">
        <f>'Data 1 old'!L34/'Data 1 old'!$Q34%</f>
        <v>48.061787432030393</v>
      </c>
      <c r="D34" s="54">
        <f>'Data 1 old'!M34/'Data 1 old'!$Q34%</f>
        <v>16.584520755522018</v>
      </c>
      <c r="E34" s="66">
        <f>'Data 1 old'!N34/'Data 1 old'!$Q34%</f>
        <v>13.243608849663611</v>
      </c>
      <c r="F34" s="54">
        <f>'Data 1 old'!O34/'Data 1 old'!$Q34%</f>
        <v>3.1273077307150952</v>
      </c>
      <c r="G34" s="54">
        <f>'Data 1 old'!P34/'Data 1 old'!$Q34%</f>
        <v>3.1877655521832633</v>
      </c>
      <c r="H34" s="67">
        <f t="shared" si="0"/>
        <v>100.00000000000003</v>
      </c>
    </row>
    <row r="35" spans="1:8" ht="18" customHeight="1" x14ac:dyDescent="0.2">
      <c r="A35" s="25">
        <v>2005</v>
      </c>
      <c r="B35" s="54">
        <f>'Data 1 old'!K35/'Data 1 old'!$Q35%</f>
        <v>15.414091505457387</v>
      </c>
      <c r="C35" s="66">
        <f>'Data 1 old'!L35/'Data 1 old'!$Q35%</f>
        <v>48.659213354548747</v>
      </c>
      <c r="D35" s="54">
        <f>'Data 1 old'!M35/'Data 1 old'!$Q35%</f>
        <v>16.524456354855818</v>
      </c>
      <c r="E35" s="66">
        <f>'Data 1 old'!N35/'Data 1 old'!$Q35%</f>
        <v>13.426926834715125</v>
      </c>
      <c r="F35" s="54">
        <f>'Data 1 old'!O35/'Data 1 old'!$Q35%</f>
        <v>2.853474025067694</v>
      </c>
      <c r="G35" s="54">
        <f>'Data 1 old'!P35/'Data 1 old'!$Q35%</f>
        <v>3.1218379253552184</v>
      </c>
      <c r="H35" s="67">
        <f t="shared" si="0"/>
        <v>99.999999999999986</v>
      </c>
    </row>
    <row r="36" spans="1:8" x14ac:dyDescent="0.2">
      <c r="A36" s="46">
        <v>2006</v>
      </c>
      <c r="B36" s="54">
        <f>'Data 1 old'!K36/'Data 1 old'!$Q36%</f>
        <v>14.881430500280604</v>
      </c>
      <c r="C36" s="66">
        <f>'Data 1 old'!L36/'Data 1 old'!$Q36%</f>
        <v>49.247792711384584</v>
      </c>
      <c r="D36" s="54">
        <f>'Data 1 old'!M36/'Data 1 old'!$Q36%</f>
        <v>16.571112669640552</v>
      </c>
      <c r="E36" s="66">
        <f>'Data 1 old'!N36/'Data 1 old'!$Q36%</f>
        <v>13.63100753549749</v>
      </c>
      <c r="F36" s="54">
        <f>'Data 1 old'!O36/'Data 1 old'!$Q36%</f>
        <v>2.6728715345187632</v>
      </c>
      <c r="G36" s="54">
        <f>'Data 1 old'!P36/'Data 1 old'!$Q36%</f>
        <v>2.9957850486780053</v>
      </c>
      <c r="H36" s="67">
        <f t="shared" si="0"/>
        <v>100</v>
      </c>
    </row>
    <row r="37" spans="1:8" x14ac:dyDescent="0.2">
      <c r="A37" s="25">
        <v>2007</v>
      </c>
      <c r="B37" s="54">
        <f>'Data 1 old'!K37/'Data 1 old'!$Q37%</f>
        <v>14.350292259948596</v>
      </c>
      <c r="C37" s="66">
        <f>'Data 1 old'!L37/'Data 1 old'!$Q37%</f>
        <v>49.939375533507302</v>
      </c>
      <c r="D37" s="54">
        <f>'Data 1 old'!M37/'Data 1 old'!$Q37%</f>
        <v>16.354253913383268</v>
      </c>
      <c r="E37" s="66">
        <f>'Data 1 old'!N37/'Data 1 old'!$Q37%</f>
        <v>13.866655603316776</v>
      </c>
      <c r="F37" s="54">
        <f>'Data 1 old'!O37/'Data 1 old'!$Q37%</f>
        <v>2.5048027383936882</v>
      </c>
      <c r="G37" s="54">
        <f>'Data 1 old'!P37/'Data 1 old'!$Q37%</f>
        <v>2.9846199514503753</v>
      </c>
      <c r="H37" s="67">
        <f t="shared" si="0"/>
        <v>100</v>
      </c>
    </row>
    <row r="38" spans="1:8" x14ac:dyDescent="0.2">
      <c r="A38" s="46">
        <v>2008</v>
      </c>
      <c r="B38" s="54">
        <f>'Data 1 old'!K38/'Data 1 old'!$Q38%</f>
        <v>12.365701529562935</v>
      </c>
      <c r="C38" s="66">
        <f>'Data 1 old'!L38/'Data 1 old'!$Q38%</f>
        <v>51.369794418663972</v>
      </c>
      <c r="D38" s="54">
        <f>'Data 1 old'!M38/'Data 1 old'!$Q38%</f>
        <v>16.492923817581076</v>
      </c>
      <c r="E38" s="66">
        <f>'Data 1 old'!N38/'Data 1 old'!$Q38%</f>
        <v>14.294478713145754</v>
      </c>
      <c r="F38" s="54">
        <f>'Data 1 old'!O38/'Data 1 old'!$Q38%</f>
        <v>2.459741492204079</v>
      </c>
      <c r="G38" s="54">
        <f>'Data 1 old'!P38/'Data 1 old'!$Q38%</f>
        <v>3.0173600288421651</v>
      </c>
      <c r="H38" s="67">
        <f t="shared" si="0"/>
        <v>99.999999999999972</v>
      </c>
    </row>
    <row r="39" spans="1:8" x14ac:dyDescent="0.2">
      <c r="A39" s="46">
        <v>2009</v>
      </c>
      <c r="B39" s="54">
        <f>'Data 1 old'!K39/'Data 1 old'!$Q39%</f>
        <v>11.652129237892513</v>
      </c>
      <c r="C39" s="66">
        <f>'Data 1 old'!L39/'Data 1 old'!$Q39%</f>
        <v>52.335118845023331</v>
      </c>
      <c r="D39" s="54">
        <f>'Data 1 old'!M39/'Data 1 old'!$Q39%</f>
        <v>16.295839741750068</v>
      </c>
      <c r="E39" s="66">
        <f>'Data 1 old'!N39/'Data 1 old'!$Q39%</f>
        <v>14.478698456131854</v>
      </c>
      <c r="F39" s="54">
        <f>'Data 1 old'!O39/'Data 1 old'!$Q39%</f>
        <v>2.3485980374436459</v>
      </c>
      <c r="G39" s="54">
        <f>'Data 1 old'!P39/'Data 1 old'!$Q39%</f>
        <v>2.8896156817585976</v>
      </c>
      <c r="H39" s="67">
        <f t="shared" si="0"/>
        <v>100.00000000000001</v>
      </c>
    </row>
    <row r="40" spans="1:8" ht="18" customHeight="1" x14ac:dyDescent="0.2">
      <c r="A40" s="46">
        <v>2010</v>
      </c>
      <c r="B40" s="54">
        <f>'Data 1 old'!K40/'Data 1 old'!$Q40%</f>
        <v>10.810436048653029</v>
      </c>
      <c r="C40" s="66">
        <f>'Data 1 old'!L40/'Data 1 old'!$Q40%</f>
        <v>53.061180273597451</v>
      </c>
      <c r="D40" s="54">
        <f>'Data 1 old'!M40/'Data 1 old'!$Q40%</f>
        <v>15.915364182739181</v>
      </c>
      <c r="E40" s="66">
        <f>'Data 1 old'!N40/'Data 1 old'!$Q40%</f>
        <v>14.531344111414915</v>
      </c>
      <c r="F40" s="54">
        <f>'Data 1 old'!O40/'Data 1 old'!$Q40%</f>
        <v>2.2094922804265589</v>
      </c>
      <c r="G40" s="54">
        <f>'Data 1 old'!P40/'Data 1 old'!$Q40%</f>
        <v>3.4721831031688595</v>
      </c>
      <c r="H40" s="67">
        <f t="shared" si="0"/>
        <v>99.999999999999986</v>
      </c>
    </row>
    <row r="41" spans="1:8" x14ac:dyDescent="0.2">
      <c r="A41" s="46">
        <v>2011</v>
      </c>
      <c r="B41" s="54">
        <f>'Data 1 old'!K41/'Data 1 old'!$Q41%</f>
        <v>10.516114398828792</v>
      </c>
      <c r="C41" s="66">
        <f>'Data 1 old'!L41/'Data 1 old'!$Q41%</f>
        <v>53.179371919912569</v>
      </c>
      <c r="D41" s="54">
        <f>'Data 1 old'!M41/'Data 1 old'!$Q41%</f>
        <v>15.68096995690455</v>
      </c>
      <c r="E41" s="66">
        <f>'Data 1 old'!N41/'Data 1 old'!$Q41%</f>
        <v>14.718848588572488</v>
      </c>
      <c r="F41" s="54">
        <f>'Data 1 old'!O41/'Data 1 old'!$Q41%</f>
        <v>2.107346846196672</v>
      </c>
      <c r="G41" s="54">
        <f>'Data 1 old'!P41/'Data 1 old'!$Q41%</f>
        <v>3.7973482895849222</v>
      </c>
      <c r="H41" s="67">
        <f t="shared" si="0"/>
        <v>99.999999999999986</v>
      </c>
    </row>
    <row r="42" spans="1:8" x14ac:dyDescent="0.2">
      <c r="A42" s="25">
        <v>2012</v>
      </c>
      <c r="B42" s="54">
        <f>'Data 1 old'!K42/'Data 1 old'!$Q42%</f>
        <v>10.094155073912315</v>
      </c>
      <c r="C42" s="66">
        <f>'Data 1 old'!L42/'Data 1 old'!$Q42%</f>
        <v>53.783120534828818</v>
      </c>
      <c r="D42" s="54">
        <f>'Data 1 old'!M42/'Data 1 old'!$Q42%</f>
        <v>15.592562488089635</v>
      </c>
      <c r="E42" s="66">
        <f>'Data 1 old'!N42/'Data 1 old'!$Q42%</f>
        <v>15.004530799715317</v>
      </c>
      <c r="F42" s="54">
        <f>'Data 1 old'!O42/'Data 1 old'!$Q42%</f>
        <v>2.0285537609526734</v>
      </c>
      <c r="G42" s="54">
        <f>'Data 1 old'!P42/'Data 1 old'!$Q42%</f>
        <v>3.4970773425012514</v>
      </c>
      <c r="H42" s="67">
        <f t="shared" si="0"/>
        <v>100.00000000000001</v>
      </c>
    </row>
    <row r="43" spans="1:8" x14ac:dyDescent="0.2">
      <c r="A43" s="25">
        <v>2013</v>
      </c>
      <c r="B43" s="54">
        <f>'Data 1 old'!K43/'Data 1 old'!$Q43%</f>
        <v>9.6483940834179744</v>
      </c>
      <c r="C43" s="66">
        <f>'Data 1 old'!L43/'Data 1 old'!$Q43%</f>
        <v>54.287442965521542</v>
      </c>
      <c r="D43" s="54">
        <f>'Data 1 old'!M43/'Data 1 old'!$Q43%</f>
        <v>15.471262286558684</v>
      </c>
      <c r="E43" s="66">
        <f>'Data 1 old'!N43/'Data 1 old'!$Q43%</f>
        <v>15.279803887200607</v>
      </c>
      <c r="F43" s="54">
        <f>'Data 1 old'!O43/'Data 1 old'!$Q43%</f>
        <v>1.9025039421218053</v>
      </c>
      <c r="G43" s="54">
        <f>'Data 1 old'!P43/'Data 1 old'!$Q43%</f>
        <v>3.4105928351793682</v>
      </c>
      <c r="H43" s="67">
        <f t="shared" si="0"/>
        <v>100</v>
      </c>
    </row>
    <row r="44" spans="1:8" x14ac:dyDescent="0.2">
      <c r="A44" s="25">
        <v>2014</v>
      </c>
      <c r="B44" s="54">
        <f>'Data 1 old'!K44/'Data 1 old'!$Q44%</f>
        <v>9.0995244007825082</v>
      </c>
      <c r="C44" s="66">
        <f>'Data 1 old'!L44/'Data 1 old'!$Q44%</f>
        <v>54.768957667690323</v>
      </c>
      <c r="D44" s="54">
        <f>'Data 1 old'!M44/'Data 1 old'!$Q44%</f>
        <v>15.377090899898908</v>
      </c>
      <c r="E44" s="66">
        <f>'Data 1 old'!N44/'Data 1 old'!$Q44%</f>
        <v>15.55053410709065</v>
      </c>
      <c r="F44" s="54">
        <f>'Data 1 old'!O44/'Data 1 old'!$Q44%</f>
        <v>1.8232861739623576</v>
      </c>
      <c r="G44" s="54">
        <f>'Data 1 old'!P44/'Data 1 old'!$Q44%</f>
        <v>3.3806067505752564</v>
      </c>
      <c r="H44" s="67">
        <f>'Data 1 old'!Q44/'Data 1 old'!$Q44%</f>
        <v>100</v>
      </c>
    </row>
    <row r="45" spans="1:8" x14ac:dyDescent="0.2">
      <c r="B45" s="54"/>
      <c r="C45" s="66"/>
      <c r="D45" s="54"/>
      <c r="E45" s="66"/>
      <c r="F45" s="54"/>
      <c r="G45" s="54"/>
      <c r="H45" s="67"/>
    </row>
    <row r="46" spans="1:8" x14ac:dyDescent="0.2">
      <c r="A46" s="23"/>
      <c r="B46" s="32"/>
      <c r="C46" s="68"/>
      <c r="D46" s="68"/>
      <c r="E46" s="68"/>
      <c r="F46" s="28"/>
    </row>
    <row r="47" spans="1:8" s="85" customFormat="1" ht="11.25" x14ac:dyDescent="0.2">
      <c r="A47" s="107" t="s">
        <v>87</v>
      </c>
    </row>
  </sheetData>
  <mergeCells count="1">
    <mergeCell ref="B3:H3"/>
  </mergeCells>
  <pageMargins left="0.74803149606299213" right="0.39370078740157483" top="0.98425196850393704" bottom="1.0629921259842521" header="0.39370078740157483" footer="0.39370078740157483"/>
  <pageSetup paperSize="9" orientation="portrait" r:id="rId1"/>
  <headerFooter alignWithMargins="0">
    <oddFooter>&amp;L&amp;G
PO Box 450 | FIN-00101 HELSINKI | tilastot@kela.fi | www.kela.fi/statistics&amp;R
&amp;P(&amp;N)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ul2"/>
  <dimension ref="A1:R48"/>
  <sheetViews>
    <sheetView zoomScaleNormal="100" workbookViewId="0">
      <pane xSplit="1" ySplit="4" topLeftCell="B5" activePane="bottomRight" state="frozen"/>
      <selection activeCell="B52" sqref="B52"/>
      <selection pane="topRight" activeCell="B52" sqref="B52"/>
      <selection pane="bottomLeft" activeCell="B52" sqref="B52"/>
      <selection pane="bottomRight" activeCell="B5" sqref="B5"/>
    </sheetView>
  </sheetViews>
  <sheetFormatPr defaultColWidth="9.140625" defaultRowHeight="12.75" x14ac:dyDescent="0.2"/>
  <cols>
    <col min="1" max="1" width="6.140625" style="25" customWidth="1"/>
    <col min="2" max="2" width="12.5703125" style="19" customWidth="1"/>
    <col min="3" max="3" width="15.28515625" style="19" customWidth="1"/>
    <col min="4" max="4" width="9.42578125" style="19" customWidth="1"/>
    <col min="5" max="5" width="13.7109375" style="19" customWidth="1"/>
    <col min="6" max="6" width="11.5703125" style="19" customWidth="1"/>
    <col min="7" max="7" width="9.85546875" style="19" customWidth="1"/>
    <col min="8" max="8" width="3.5703125" style="19" customWidth="1"/>
    <col min="9" max="9" width="9.42578125" style="19" customWidth="1"/>
    <col min="10" max="10" width="6.140625" style="19" customWidth="1"/>
    <col min="11" max="11" width="13.140625" style="35" customWidth="1"/>
    <col min="12" max="12" width="15.85546875" style="35" customWidth="1"/>
    <col min="13" max="13" width="10.42578125" style="35" customWidth="1"/>
    <col min="14" max="14" width="14.42578125" style="35" customWidth="1"/>
    <col min="15" max="15" width="12.42578125" style="35" customWidth="1"/>
    <col min="16" max="16" width="9.85546875" style="19" bestFit="1" customWidth="1"/>
    <col min="17" max="18" width="9.42578125" style="19" customWidth="1"/>
    <col min="19" max="16384" width="9.140625" style="19"/>
  </cols>
  <sheetData>
    <row r="1" spans="1:17" s="14" customFormat="1" ht="18" x14ac:dyDescent="0.25">
      <c r="A1" s="98" t="s">
        <v>55</v>
      </c>
      <c r="B1" s="14" t="str">
        <f>"Total pension expenditure in Finland 1986–"&amp;A41</f>
        <v>Total pension expenditure in Finland 1986–2022</v>
      </c>
      <c r="H1" s="180"/>
      <c r="J1" s="14" t="str">
        <f>A1</f>
        <v>2.1</v>
      </c>
      <c r="K1" s="14" t="str">
        <f>B1</f>
        <v>Total pension expenditure in Finland 1986–2022</v>
      </c>
    </row>
    <row r="2" spans="1:17" s="35" customFormat="1" ht="6.75" customHeight="1" x14ac:dyDescent="0.2">
      <c r="A2" s="25"/>
      <c r="I2" s="19"/>
      <c r="J2" s="19"/>
    </row>
    <row r="3" spans="1:17" s="35" customFormat="1" x14ac:dyDescent="0.2">
      <c r="A3" s="100" t="s">
        <v>5</v>
      </c>
      <c r="B3" s="81" t="s">
        <v>10</v>
      </c>
      <c r="C3" s="72" t="str">
        <f>"(at "&amp;RIGHT(B1,4)&amp;" prices)"</f>
        <v>(at 2022 prices)</v>
      </c>
      <c r="D3" s="75"/>
      <c r="E3" s="73"/>
      <c r="F3" s="73"/>
      <c r="G3" s="73"/>
      <c r="H3" s="182"/>
      <c r="I3" s="19"/>
      <c r="J3" s="71" t="str">
        <f>A3</f>
        <v>Year</v>
      </c>
      <c r="K3" s="95" t="str">
        <f>B3</f>
        <v>Million euros</v>
      </c>
      <c r="L3" s="186" t="s">
        <v>100</v>
      </c>
      <c r="M3" s="75"/>
      <c r="N3" s="73"/>
      <c r="O3" s="73"/>
      <c r="P3" s="73"/>
    </row>
    <row r="4" spans="1:17" s="79" customFormat="1" ht="45" customHeight="1" x14ac:dyDescent="0.2">
      <c r="A4" s="78"/>
      <c r="B4" s="184" t="s">
        <v>96</v>
      </c>
      <c r="C4" s="80" t="s">
        <v>95</v>
      </c>
      <c r="D4" s="185" t="s">
        <v>97</v>
      </c>
      <c r="E4" s="185" t="s">
        <v>98</v>
      </c>
      <c r="F4" s="185" t="s">
        <v>99</v>
      </c>
      <c r="G4" s="97" t="s">
        <v>9</v>
      </c>
      <c r="H4" s="183"/>
      <c r="I4" s="46"/>
      <c r="J4" s="78"/>
      <c r="K4" s="184" t="s">
        <v>96</v>
      </c>
      <c r="L4" s="80" t="s">
        <v>95</v>
      </c>
      <c r="M4" s="185" t="s">
        <v>97</v>
      </c>
      <c r="N4" s="185" t="s">
        <v>98</v>
      </c>
      <c r="O4" s="185" t="s">
        <v>99</v>
      </c>
      <c r="P4" s="97" t="s">
        <v>9</v>
      </c>
    </row>
    <row r="5" spans="1:17" ht="18" customHeight="1" x14ac:dyDescent="0.2">
      <c r="A5" s="209">
        <v>1986</v>
      </c>
      <c r="B5" s="38">
        <f>K5*'Inflation factors 2022'!$B52</f>
        <v>4989.012338594287</v>
      </c>
      <c r="C5" s="48">
        <f>L5*'Inflation factors 2022'!$B52</f>
        <v>4776.6473029045646</v>
      </c>
      <c r="D5" s="91">
        <f>M5*'Inflation factors 2022'!$B52</f>
        <v>3069.485477178423</v>
      </c>
      <c r="E5" s="48">
        <f>N5*'Inflation factors 2022'!$B52</f>
        <v>706.7053941908714</v>
      </c>
      <c r="F5" s="91">
        <f>O5*'Inflation factors 2022'!$B52</f>
        <v>393.79668049792531</v>
      </c>
      <c r="G5" s="91">
        <f>P5*'Inflation factors 2022'!$B52</f>
        <v>13935.647193366072</v>
      </c>
      <c r="H5" s="91"/>
      <c r="J5" s="206">
        <v>1986</v>
      </c>
      <c r="K5" s="38">
        <f>'Data 8'!U46</f>
        <v>2343.7660304117412</v>
      </c>
      <c r="L5" s="48">
        <v>2244</v>
      </c>
      <c r="M5" s="91">
        <v>1442</v>
      </c>
      <c r="N5" s="48">
        <v>332</v>
      </c>
      <c r="O5" s="91">
        <v>185</v>
      </c>
      <c r="P5" s="187">
        <f>SUM(K5:O5)</f>
        <v>6546.7660304117417</v>
      </c>
    </row>
    <row r="6" spans="1:17" x14ac:dyDescent="0.2">
      <c r="A6" s="206">
        <f>J6</f>
        <v>1987</v>
      </c>
      <c r="B6" s="38">
        <f>K6*'Inflation factors 2022'!$B53</f>
        <v>5029.2233053796845</v>
      </c>
      <c r="C6" s="48">
        <f>L6*'Inflation factors 2022'!$B53</f>
        <v>5305.980582524272</v>
      </c>
      <c r="D6" s="91">
        <f>M6*'Inflation factors 2022'!$B53</f>
        <v>3269.0097087378645</v>
      </c>
      <c r="E6" s="48">
        <f>N6*'Inflation factors 2022'!$B53</f>
        <v>685.8349514563107</v>
      </c>
      <c r="F6" s="91">
        <f>O6*'Inflation factors 2022'!$B53</f>
        <v>400.41262135922335</v>
      </c>
      <c r="G6" s="91">
        <f>P6*'Inflation factors 2022'!$B53</f>
        <v>14690.461169457354</v>
      </c>
      <c r="H6" s="91"/>
      <c r="J6" s="206">
        <v>1987</v>
      </c>
      <c r="K6" s="38">
        <f>'Data 8'!U47</f>
        <v>2449.2198603031084</v>
      </c>
      <c r="L6" s="48">
        <v>2584</v>
      </c>
      <c r="M6" s="91">
        <v>1592</v>
      </c>
      <c r="N6" s="48">
        <v>334</v>
      </c>
      <c r="O6" s="91">
        <v>195</v>
      </c>
      <c r="P6" s="187">
        <f t="shared" ref="P6:P38" si="0">SUM(K6:O6)</f>
        <v>7154.2198603031084</v>
      </c>
      <c r="Q6" s="188"/>
    </row>
    <row r="7" spans="1:17" x14ac:dyDescent="0.2">
      <c r="A7" s="206">
        <f t="shared" ref="A7:A41" si="1">J7</f>
        <v>1988</v>
      </c>
      <c r="B7" s="38">
        <f>K7*'Inflation factors 2022'!$B54</f>
        <v>4937.4883571539258</v>
      </c>
      <c r="C7" s="48">
        <f>L7*'Inflation factors 2022'!$B54</f>
        <v>5682.2725280077939</v>
      </c>
      <c r="D7" s="91">
        <f>M7*'Inflation factors 2022'!$B54</f>
        <v>3423.4566488066243</v>
      </c>
      <c r="E7" s="48">
        <f>N7*'Inflation factors 2022'!$B54</f>
        <v>735.97467121285922</v>
      </c>
      <c r="F7" s="91">
        <f>O7*'Inflation factors 2022'!$B54</f>
        <v>411.04968339016074</v>
      </c>
      <c r="G7" s="91">
        <f>P7*'Inflation factors 2022'!$B54</f>
        <v>15190.241888571363</v>
      </c>
      <c r="H7" s="91"/>
      <c r="J7" s="206">
        <v>1988</v>
      </c>
      <c r="K7" s="38">
        <f>'Data 8'!U48</f>
        <v>2522.4993398623888</v>
      </c>
      <c r="L7" s="48">
        <v>2903</v>
      </c>
      <c r="M7" s="91">
        <v>1749</v>
      </c>
      <c r="N7" s="48">
        <v>376</v>
      </c>
      <c r="O7" s="91">
        <v>210</v>
      </c>
      <c r="P7" s="187">
        <f t="shared" si="0"/>
        <v>7760.4993398623883</v>
      </c>
      <c r="Q7" s="188"/>
    </row>
    <row r="8" spans="1:17" x14ac:dyDescent="0.2">
      <c r="A8" s="206">
        <f t="shared" si="1"/>
        <v>1989</v>
      </c>
      <c r="B8" s="38">
        <f>K8*'Inflation factors 2022'!$B55</f>
        <v>4842.3391164983077</v>
      </c>
      <c r="C8" s="48">
        <f>L8*'Inflation factors 2022'!$B55</f>
        <v>6007.0897250361795</v>
      </c>
      <c r="D8" s="91">
        <f>M8*'Inflation factors 2022'!$B55</f>
        <v>3619.6801736613606</v>
      </c>
      <c r="E8" s="48">
        <f>N8*'Inflation factors 2022'!$B55</f>
        <v>705.20405209840817</v>
      </c>
      <c r="F8" s="91">
        <f>O8*'Inflation factors 2022'!$B55</f>
        <v>411.36903039073809</v>
      </c>
      <c r="G8" s="91">
        <f>P8*'Inflation factors 2022'!$B55</f>
        <v>15585.682097684994</v>
      </c>
      <c r="H8" s="91"/>
      <c r="J8" s="206">
        <v>1989</v>
      </c>
      <c r="K8" s="38">
        <f>'Data 8'!U49</f>
        <v>2636.7662171003394</v>
      </c>
      <c r="L8" s="48">
        <v>3271</v>
      </c>
      <c r="M8" s="91">
        <v>1971</v>
      </c>
      <c r="N8" s="48">
        <v>384</v>
      </c>
      <c r="O8" s="91">
        <v>224</v>
      </c>
      <c r="P8" s="187">
        <f t="shared" si="0"/>
        <v>8486.7662171003394</v>
      </c>
      <c r="Q8" s="188"/>
    </row>
    <row r="9" spans="1:17" ht="18" customHeight="1" x14ac:dyDescent="0.2">
      <c r="A9" s="206">
        <f t="shared" si="1"/>
        <v>1990</v>
      </c>
      <c r="B9" s="38">
        <f>K9*'Inflation factors 2022'!$B56</f>
        <v>4857.80059196605</v>
      </c>
      <c r="C9" s="48">
        <f>L9*'Inflation factors 2022'!$B56</f>
        <v>6301.2665134979898</v>
      </c>
      <c r="D9" s="91">
        <f>M9*'Inflation factors 2022'!$B56</f>
        <v>3917.5181648477887</v>
      </c>
      <c r="E9" s="48">
        <f>N9*'Inflation factors 2022'!$B56</f>
        <v>718.41362722573228</v>
      </c>
      <c r="F9" s="91">
        <f>O9*'Inflation factors 2022'!$B56</f>
        <v>412.00588742102241</v>
      </c>
      <c r="G9" s="91">
        <f>P9*'Inflation factors 2022'!$B56</f>
        <v>16207.004784958581</v>
      </c>
      <c r="H9" s="91"/>
      <c r="J9" s="206">
        <v>1990</v>
      </c>
      <c r="K9" s="38">
        <f>'Data 8'!U50</f>
        <v>2806.1650966323728</v>
      </c>
      <c r="L9" s="48">
        <v>3640</v>
      </c>
      <c r="M9" s="91">
        <v>2263</v>
      </c>
      <c r="N9" s="48">
        <v>415</v>
      </c>
      <c r="O9" s="91">
        <v>238</v>
      </c>
      <c r="P9" s="187">
        <f t="shared" si="0"/>
        <v>9362.1650966323723</v>
      </c>
    </row>
    <row r="10" spans="1:17" x14ac:dyDescent="0.2">
      <c r="A10" s="206">
        <f t="shared" si="1"/>
        <v>1991</v>
      </c>
      <c r="B10" s="38">
        <f>K10*'Inflation factors 2022'!$B57</f>
        <v>4981.5539042190085</v>
      </c>
      <c r="C10" s="48">
        <f>L10*'Inflation factors 2022'!$B57</f>
        <v>6861.0699165689857</v>
      </c>
      <c r="D10" s="91">
        <f>M10*'Inflation factors 2022'!$B57</f>
        <v>4186.1337654278423</v>
      </c>
      <c r="E10" s="48">
        <f>N10*'Inflation factors 2022'!$B57</f>
        <v>726.50534372198854</v>
      </c>
      <c r="F10" s="91">
        <f>O10*'Inflation factors 2022'!$B57</f>
        <v>382.37123353788871</v>
      </c>
      <c r="G10" s="91">
        <f>P10*'Inflation factors 2022'!$B57</f>
        <v>17137.634163475715</v>
      </c>
      <c r="H10" s="91"/>
      <c r="J10" s="206">
        <v>1991</v>
      </c>
      <c r="K10" s="38">
        <f>'Data 8'!U51</f>
        <v>2996.4529166309271</v>
      </c>
      <c r="L10" s="48">
        <v>4127</v>
      </c>
      <c r="M10" s="91">
        <v>2518</v>
      </c>
      <c r="N10" s="48">
        <v>437</v>
      </c>
      <c r="O10" s="91">
        <v>230</v>
      </c>
      <c r="P10" s="187">
        <f t="shared" si="0"/>
        <v>10308.452916630928</v>
      </c>
    </row>
    <row r="11" spans="1:17" x14ac:dyDescent="0.2">
      <c r="A11" s="206">
        <f t="shared" si="1"/>
        <v>1992</v>
      </c>
      <c r="B11" s="38">
        <f>K11*'Inflation factors 2022'!$B58</f>
        <v>5052.6495925810241</v>
      </c>
      <c r="C11" s="48">
        <f>L11*'Inflation factors 2022'!$B58</f>
        <v>7419.641733870968</v>
      </c>
      <c r="D11" s="91">
        <f>M11*'Inflation factors 2022'!$B58</f>
        <v>4507.8495967741937</v>
      </c>
      <c r="E11" s="48">
        <f>N11*'Inflation factors 2022'!$B58</f>
        <v>768.05201612903227</v>
      </c>
      <c r="F11" s="91">
        <f>O11*'Inflation factors 2022'!$B58</f>
        <v>385.64637096774192</v>
      </c>
      <c r="G11" s="91">
        <f>P11*'Inflation factors 2022'!$B58</f>
        <v>18133.839310322957</v>
      </c>
      <c r="H11" s="91"/>
      <c r="J11" s="206">
        <v>1992</v>
      </c>
      <c r="K11" s="38">
        <f>'Data 8'!U52</f>
        <v>3118.2209753890606</v>
      </c>
      <c r="L11" s="48">
        <v>4579</v>
      </c>
      <c r="M11" s="91">
        <v>2782</v>
      </c>
      <c r="N11" s="48">
        <v>474</v>
      </c>
      <c r="O11" s="91">
        <v>238</v>
      </c>
      <c r="P11" s="187">
        <f t="shared" si="0"/>
        <v>11191.22097538906</v>
      </c>
    </row>
    <row r="12" spans="1:17" x14ac:dyDescent="0.2">
      <c r="A12" s="206">
        <f t="shared" si="1"/>
        <v>1993</v>
      </c>
      <c r="B12" s="38">
        <f>K12*'Inflation factors 2022'!$B59</f>
        <v>5019.9823513068186</v>
      </c>
      <c r="C12" s="48">
        <f>L12*'Inflation factors 2022'!$B59</f>
        <v>7674.6393733956429</v>
      </c>
      <c r="D12" s="91">
        <f>M12*'Inflation factors 2022'!$B59</f>
        <v>4651.4408609227939</v>
      </c>
      <c r="E12" s="48">
        <f>N12*'Inflation factors 2022'!$B59</f>
        <v>768.09872967814124</v>
      </c>
      <c r="F12" s="91">
        <f>O12*'Inflation factors 2022'!$B59</f>
        <v>347.54880537089451</v>
      </c>
      <c r="G12" s="91">
        <f>P12*'Inflation factors 2022'!$B59</f>
        <v>18461.710120674288</v>
      </c>
      <c r="H12" s="91"/>
      <c r="J12" s="206">
        <v>1993</v>
      </c>
      <c r="K12" s="38">
        <f>'Data 8'!U53</f>
        <v>3163.2280645101609</v>
      </c>
      <c r="L12" s="48">
        <v>4836</v>
      </c>
      <c r="M12" s="91">
        <v>2931</v>
      </c>
      <c r="N12" s="48">
        <v>484</v>
      </c>
      <c r="O12" s="91">
        <v>219</v>
      </c>
      <c r="P12" s="187">
        <f t="shared" si="0"/>
        <v>11633.22806451016</v>
      </c>
    </row>
    <row r="13" spans="1:17" x14ac:dyDescent="0.2">
      <c r="A13" s="206">
        <f t="shared" si="1"/>
        <v>1994</v>
      </c>
      <c r="B13" s="38">
        <f>K13*'Inflation factors 2022'!$B60</f>
        <v>4903.0225689183899</v>
      </c>
      <c r="C13" s="48">
        <f>L13*'Inflation factors 2022'!$B60</f>
        <v>7920.3017971089985</v>
      </c>
      <c r="D13" s="91">
        <f>M13*'Inflation factors 2022'!$B60</f>
        <v>4841.6671441593962</v>
      </c>
      <c r="E13" s="48">
        <f>N13*'Inflation factors 2022'!$B60</f>
        <v>789.67528324000523</v>
      </c>
      <c r="F13" s="91">
        <f>O13*'Inflation factors 2022'!$B60</f>
        <v>361.08412553717932</v>
      </c>
      <c r="G13" s="91">
        <f>P13*'Inflation factors 2022'!$B60</f>
        <v>18815.750918963971</v>
      </c>
      <c r="H13" s="91"/>
      <c r="J13" s="206">
        <v>1994</v>
      </c>
      <c r="K13" s="38">
        <f>'Data 8'!U54</f>
        <v>3123.0816064637979</v>
      </c>
      <c r="L13" s="48">
        <v>5045</v>
      </c>
      <c r="M13" s="91">
        <v>3084</v>
      </c>
      <c r="N13" s="48">
        <v>503</v>
      </c>
      <c r="O13" s="91">
        <v>230</v>
      </c>
      <c r="P13" s="187">
        <f t="shared" si="0"/>
        <v>11985.081606463798</v>
      </c>
    </row>
    <row r="14" spans="1:17" ht="18" customHeight="1" x14ac:dyDescent="0.2">
      <c r="A14" s="206">
        <f t="shared" si="1"/>
        <v>1995</v>
      </c>
      <c r="B14" s="38">
        <f>K14*'Inflation factors 2022'!$B61</f>
        <v>4893.0681535020722</v>
      </c>
      <c r="C14" s="48">
        <f>L14*'Inflation factors 2022'!$B61</f>
        <v>8253.6139660842091</v>
      </c>
      <c r="D14" s="91">
        <f>M14*'Inflation factors 2022'!$B61</f>
        <v>5079.0274679218519</v>
      </c>
      <c r="E14" s="48">
        <f>N14*'Inflation factors 2022'!$B61</f>
        <v>755.55780514539936</v>
      </c>
      <c r="F14" s="91">
        <f>O14*'Inflation factors 2022'!$B61</f>
        <v>346.68598878070799</v>
      </c>
      <c r="G14" s="91">
        <f>P14*'Inflation factors 2022'!$B61</f>
        <v>19327.953381434239</v>
      </c>
      <c r="H14" s="91"/>
      <c r="J14" s="206">
        <v>1995</v>
      </c>
      <c r="K14" s="38">
        <f>'Data 8'!U55</f>
        <v>3147.3847618374866</v>
      </c>
      <c r="L14" s="48">
        <v>5309</v>
      </c>
      <c r="M14" s="91">
        <v>3267</v>
      </c>
      <c r="N14" s="48">
        <v>486</v>
      </c>
      <c r="O14" s="91">
        <v>223</v>
      </c>
      <c r="P14" s="187">
        <f t="shared" si="0"/>
        <v>12432.384761837486</v>
      </c>
    </row>
    <row r="15" spans="1:17" x14ac:dyDescent="0.2">
      <c r="A15" s="206">
        <f t="shared" si="1"/>
        <v>1996</v>
      </c>
      <c r="B15" s="38">
        <f>K15*'Inflation factors 2022'!$B62</f>
        <v>4762.9831927223877</v>
      </c>
      <c r="C15" s="48">
        <f>L15*'Inflation factors 2022'!$B62</f>
        <v>8575.4104750304505</v>
      </c>
      <c r="D15" s="91">
        <f>M15*'Inflation factors 2022'!$B62</f>
        <v>5315.5797807551771</v>
      </c>
      <c r="E15" s="48">
        <f>N15*'Inflation factors 2022'!$B62</f>
        <v>741.92448233861148</v>
      </c>
      <c r="F15" s="91">
        <f>O15*'Inflation factors 2022'!$B62</f>
        <v>338.50304506699149</v>
      </c>
      <c r="G15" s="91">
        <f>P15*'Inflation factors 2022'!$B62</f>
        <v>19734.400975913617</v>
      </c>
      <c r="H15" s="91"/>
      <c r="J15" s="206">
        <v>1996</v>
      </c>
      <c r="K15" s="38">
        <f>'Data 8'!U56</f>
        <v>3081.4887322498662</v>
      </c>
      <c r="L15" s="48">
        <v>5548</v>
      </c>
      <c r="M15" s="91">
        <v>3439</v>
      </c>
      <c r="N15" s="48">
        <v>480</v>
      </c>
      <c r="O15" s="91">
        <v>219</v>
      </c>
      <c r="P15" s="187">
        <f t="shared" si="0"/>
        <v>12767.488732249865</v>
      </c>
    </row>
    <row r="16" spans="1:17" x14ac:dyDescent="0.2">
      <c r="A16" s="206">
        <f t="shared" si="1"/>
        <v>1997</v>
      </c>
      <c r="B16" s="38">
        <f>K16*'Inflation factors 2022'!$B63</f>
        <v>4593.6607597865541</v>
      </c>
      <c r="C16" s="48">
        <f>L16*'Inflation factors 2022'!$B63</f>
        <v>8795.8125</v>
      </c>
      <c r="D16" s="91">
        <f>M16*'Inflation factors 2022'!$B63</f>
        <v>5446.0446428571422</v>
      </c>
      <c r="E16" s="48">
        <f>N16*'Inflation factors 2022'!$B63</f>
        <v>725.22321428571422</v>
      </c>
      <c r="F16" s="91">
        <f>O16*'Inflation factors 2022'!$B63</f>
        <v>340.47321428571428</v>
      </c>
      <c r="G16" s="91">
        <f>P16*'Inflation factors 2022'!$B63</f>
        <v>19901.214331215124</v>
      </c>
      <c r="H16" s="91"/>
      <c r="J16" s="206">
        <v>1997</v>
      </c>
      <c r="K16" s="38">
        <f>'Data 8'!U57</f>
        <v>3008.7134800941176</v>
      </c>
      <c r="L16" s="48">
        <v>5761</v>
      </c>
      <c r="M16" s="91">
        <v>3567</v>
      </c>
      <c r="N16" s="48">
        <v>475</v>
      </c>
      <c r="O16" s="91">
        <v>223</v>
      </c>
      <c r="P16" s="187">
        <f t="shared" si="0"/>
        <v>13034.713480094117</v>
      </c>
    </row>
    <row r="17" spans="1:17" x14ac:dyDescent="0.2">
      <c r="A17" s="206">
        <f t="shared" si="1"/>
        <v>1998</v>
      </c>
      <c r="B17" s="38">
        <f>K17*'Inflation factors 2022'!$B64</f>
        <v>4352.8098432827737</v>
      </c>
      <c r="C17" s="48">
        <f>L17*'Inflation factors 2022'!$B64</f>
        <v>9143.6307605844886</v>
      </c>
      <c r="D17" s="91">
        <f>M17*'Inflation factors 2022'!$B64</f>
        <v>5701.7832521543651</v>
      </c>
      <c r="E17" s="48">
        <f>N17*'Inflation factors 2022'!$B64</f>
        <v>737.75384038965899</v>
      </c>
      <c r="F17" s="91">
        <f>O17*'Inflation factors 2022'!$B64</f>
        <v>337.25889846384416</v>
      </c>
      <c r="G17" s="91">
        <f>P17*'Inflation factors 2022'!$B64</f>
        <v>20273.236594875129</v>
      </c>
      <c r="H17" s="91"/>
      <c r="J17" s="206">
        <v>1998</v>
      </c>
      <c r="K17" s="38">
        <f>'Data 8'!U58</f>
        <v>2891.0413019091011</v>
      </c>
      <c r="L17" s="48">
        <v>6073</v>
      </c>
      <c r="M17" s="91">
        <v>3787</v>
      </c>
      <c r="N17" s="48">
        <v>490</v>
      </c>
      <c r="O17" s="91">
        <v>224</v>
      </c>
      <c r="P17" s="187">
        <f t="shared" si="0"/>
        <v>13465.041301909101</v>
      </c>
    </row>
    <row r="18" spans="1:17" x14ac:dyDescent="0.2">
      <c r="A18" s="206">
        <f t="shared" si="1"/>
        <v>1999</v>
      </c>
      <c r="B18" s="38">
        <f>K18*'Inflation factors 2022'!$B65</f>
        <v>4154.2125760840127</v>
      </c>
      <c r="C18" s="48">
        <f>L18*'Inflation factors 2022'!$B65</f>
        <v>9497.0550000000003</v>
      </c>
      <c r="D18" s="91">
        <f>M18*'Inflation factors 2022'!$B65</f>
        <v>5931.0083333333332</v>
      </c>
      <c r="E18" s="48">
        <f>N18*'Inflation factors 2022'!$B65</f>
        <v>723.32999999999993</v>
      </c>
      <c r="F18" s="91">
        <f>O18*'Inflation factors 2022'!$B65</f>
        <v>317.01499999999999</v>
      </c>
      <c r="G18" s="91">
        <f>P18*'Inflation factors 2022'!$B65</f>
        <v>20622.620909417346</v>
      </c>
      <c r="H18" s="91"/>
      <c r="J18" s="206">
        <v>1999</v>
      </c>
      <c r="K18" s="38">
        <f>'Data 8'!U59</f>
        <v>2791.1842616465933</v>
      </c>
      <c r="L18" s="48">
        <v>6381</v>
      </c>
      <c r="M18" s="91">
        <v>3985</v>
      </c>
      <c r="N18" s="48">
        <v>486</v>
      </c>
      <c r="O18" s="91">
        <v>213</v>
      </c>
      <c r="P18" s="187">
        <f t="shared" si="0"/>
        <v>13856.184261646593</v>
      </c>
    </row>
    <row r="19" spans="1:17" ht="18" customHeight="1" x14ac:dyDescent="0.2">
      <c r="A19" s="206">
        <f t="shared" si="1"/>
        <v>2000</v>
      </c>
      <c r="B19" s="38">
        <f>K19*'Inflation factors 2022'!$B66</f>
        <v>3897.4397053715143</v>
      </c>
      <c r="C19" s="48">
        <f>L19*'Inflation factors 2022'!$B66</f>
        <v>9657.3590325470286</v>
      </c>
      <c r="D19" s="91">
        <f>M19*'Inflation factors 2022'!$B66</f>
        <v>6018.7506718423401</v>
      </c>
      <c r="E19" s="48">
        <f>N19*'Inflation factors 2022'!$B66</f>
        <v>679.62926246640779</v>
      </c>
      <c r="F19" s="91">
        <f>O19*'Inflation factors 2022'!$B66</f>
        <v>286.53860853986265</v>
      </c>
      <c r="G19" s="91">
        <f>P19*'Inflation factors 2022'!$B66</f>
        <v>20539.717280767152</v>
      </c>
      <c r="H19" s="91"/>
      <c r="J19" s="206">
        <v>2000</v>
      </c>
      <c r="K19" s="38">
        <f>'Data 8'!U60</f>
        <v>2706.7574080895033</v>
      </c>
      <c r="L19" s="48">
        <v>6707</v>
      </c>
      <c r="M19" s="91">
        <v>4180</v>
      </c>
      <c r="N19" s="48">
        <v>472</v>
      </c>
      <c r="O19" s="91">
        <v>199</v>
      </c>
      <c r="P19" s="187">
        <f t="shared" si="0"/>
        <v>14264.757408089503</v>
      </c>
    </row>
    <row r="20" spans="1:17" x14ac:dyDescent="0.2">
      <c r="A20" s="206">
        <f t="shared" si="1"/>
        <v>2001</v>
      </c>
      <c r="B20" s="38">
        <f>K20*'Inflation factors 2022'!$B67</f>
        <v>3845.7157287809987</v>
      </c>
      <c r="C20" s="48">
        <f>L20*'Inflation factors 2022'!$B67</f>
        <v>10118.535277680754</v>
      </c>
      <c r="D20" s="91">
        <f>M20*'Inflation factors 2022'!$B67</f>
        <v>6300.7497380370241</v>
      </c>
      <c r="E20" s="48">
        <f>N20*'Inflation factors 2022'!$B67</f>
        <v>679.34125043660492</v>
      </c>
      <c r="F20" s="91">
        <f>O20*'Inflation factors 2022'!$B67</f>
        <v>279.31592734893468</v>
      </c>
      <c r="G20" s="91">
        <f>P20*'Inflation factors 2022'!$B67</f>
        <v>21223.657922284317</v>
      </c>
      <c r="H20" s="91"/>
      <c r="J20" s="206">
        <v>2001</v>
      </c>
      <c r="K20" s="38">
        <f>'Data 8'!U61</f>
        <v>2739.8989999999999</v>
      </c>
      <c r="L20" s="48">
        <v>7209</v>
      </c>
      <c r="M20" s="91">
        <v>4489</v>
      </c>
      <c r="N20" s="48">
        <v>484</v>
      </c>
      <c r="O20" s="91">
        <v>199</v>
      </c>
      <c r="P20" s="187">
        <f t="shared" si="0"/>
        <v>15120.898999999999</v>
      </c>
    </row>
    <row r="21" spans="1:17" x14ac:dyDescent="0.2">
      <c r="A21" s="206">
        <f t="shared" si="1"/>
        <v>2002</v>
      </c>
      <c r="B21" s="38">
        <f>K21*'Inflation factors 2022'!$B68</f>
        <v>3858.8212226182286</v>
      </c>
      <c r="C21" s="48">
        <f>L21*'Inflation factors 2022'!$B68</f>
        <v>10669.929492691315</v>
      </c>
      <c r="D21" s="91">
        <f>M21*'Inflation factors 2022'!$B68</f>
        <v>6609.2749785038686</v>
      </c>
      <c r="E21" s="48">
        <f>N21*'Inflation factors 2022'!$B68</f>
        <v>691.05760963026648</v>
      </c>
      <c r="F21" s="91">
        <f>O21*'Inflation factors 2022'!$B68</f>
        <v>295.77265692175405</v>
      </c>
      <c r="G21" s="91">
        <f>P21*'Inflation factors 2022'!$B68</f>
        <v>22124.855960365432</v>
      </c>
      <c r="H21" s="91"/>
      <c r="J21" s="206">
        <v>2002</v>
      </c>
      <c r="K21" s="38">
        <f>'Data 8'!U62</f>
        <v>2791.9678250000002</v>
      </c>
      <c r="L21" s="48">
        <v>7720</v>
      </c>
      <c r="M21" s="91">
        <v>4782</v>
      </c>
      <c r="N21" s="48">
        <v>500</v>
      </c>
      <c r="O21" s="91">
        <v>214</v>
      </c>
      <c r="P21" s="187">
        <f t="shared" si="0"/>
        <v>16007.967825</v>
      </c>
    </row>
    <row r="22" spans="1:17" x14ac:dyDescent="0.2">
      <c r="A22" s="206">
        <f t="shared" si="1"/>
        <v>2003</v>
      </c>
      <c r="B22" s="38">
        <f>K22*'Inflation factors 2022'!$B69</f>
        <v>3789.5608321830891</v>
      </c>
      <c r="C22" s="48">
        <f>L22*'Inflation factors 2022'!$B69</f>
        <v>11148.494544834641</v>
      </c>
      <c r="D22" s="91">
        <f>M22*'Inflation factors 2022'!$B69</f>
        <v>6902.5581316058642</v>
      </c>
      <c r="E22" s="48">
        <f>N22*'Inflation factors 2022'!$B69</f>
        <v>691.89993181043303</v>
      </c>
      <c r="F22" s="91">
        <f>O22*'Inflation factors 2022'!$B69</f>
        <v>301.4217524718718</v>
      </c>
      <c r="G22" s="91">
        <f>P22*'Inflation factors 2022'!$B69</f>
        <v>22833.935192905898</v>
      </c>
      <c r="H22" s="91"/>
      <c r="J22" s="206">
        <v>2003</v>
      </c>
      <c r="K22" s="38">
        <f>'Data 8'!U63</f>
        <v>2765.903178</v>
      </c>
      <c r="L22" s="48">
        <v>8137</v>
      </c>
      <c r="M22" s="91">
        <v>5038</v>
      </c>
      <c r="N22" s="48">
        <v>505</v>
      </c>
      <c r="O22" s="91">
        <v>220</v>
      </c>
      <c r="P22" s="187">
        <f t="shared" si="0"/>
        <v>16665.903178</v>
      </c>
    </row>
    <row r="23" spans="1:17" x14ac:dyDescent="0.2">
      <c r="A23" s="206">
        <f t="shared" si="1"/>
        <v>2004</v>
      </c>
      <c r="B23" s="38">
        <f>K23*'Inflation factors 2022'!$B70</f>
        <v>3744.2695706175496</v>
      </c>
      <c r="C23" s="48">
        <f>L23*'Inflation factors 2022'!$B70</f>
        <v>11598.059724349157</v>
      </c>
      <c r="D23" s="91">
        <f>M23*'Inflation factors 2022'!$B70</f>
        <v>7215.1117917304755</v>
      </c>
      <c r="E23" s="48">
        <f>N23*'Inflation factors 2022'!$B70</f>
        <v>741.20367534456364</v>
      </c>
      <c r="F23" s="91">
        <f>O23*'Inflation factors 2022'!$B70</f>
        <v>309.06278713629405</v>
      </c>
      <c r="G23" s="91">
        <f>P23*'Inflation factors 2022'!$B70</f>
        <v>23607.707549178042</v>
      </c>
      <c r="H23" s="91"/>
      <c r="J23" s="206">
        <v>2004</v>
      </c>
      <c r="K23" s="38">
        <f>'Data 8'!U64</f>
        <v>2737.9709178199996</v>
      </c>
      <c r="L23" s="48">
        <v>8481</v>
      </c>
      <c r="M23" s="91">
        <v>5276</v>
      </c>
      <c r="N23" s="48">
        <v>542</v>
      </c>
      <c r="O23" s="91">
        <v>226</v>
      </c>
      <c r="P23" s="187">
        <f t="shared" si="0"/>
        <v>17262.970917819999</v>
      </c>
    </row>
    <row r="24" spans="1:17" ht="18" customHeight="1" x14ac:dyDescent="0.2">
      <c r="A24" s="206">
        <f t="shared" si="1"/>
        <v>2005</v>
      </c>
      <c r="B24" s="38">
        <f>K24*'Inflation factors 2022'!$B71</f>
        <v>3743.3470206562447</v>
      </c>
      <c r="C24" s="48">
        <f>L24*'Inflation factors 2022'!$B71</f>
        <v>12019.570095034584</v>
      </c>
      <c r="D24" s="91">
        <f>M24*'Inflation factors 2022'!$B71</f>
        <v>7431.3890232244275</v>
      </c>
      <c r="E24" s="48">
        <f>N24*'Inflation factors 2022'!$B71</f>
        <v>692.83703537085978</v>
      </c>
      <c r="F24" s="91">
        <f>O24*'Inflation factors 2022'!$B71</f>
        <v>286.08339425293821</v>
      </c>
      <c r="G24" s="91">
        <f>P24*'Inflation factors 2022'!$B71</f>
        <v>24173.226568539052</v>
      </c>
      <c r="H24" s="91"/>
      <c r="J24" s="206">
        <v>2005</v>
      </c>
      <c r="K24" s="38">
        <f>'Data 8'!U65</f>
        <v>2760.8950300000001</v>
      </c>
      <c r="L24" s="48">
        <v>8865</v>
      </c>
      <c r="M24" s="91">
        <v>5481</v>
      </c>
      <c r="N24" s="48">
        <v>511</v>
      </c>
      <c r="O24" s="91">
        <v>211</v>
      </c>
      <c r="P24" s="187">
        <f t="shared" si="0"/>
        <v>17828.89503</v>
      </c>
      <c r="Q24" s="188"/>
    </row>
    <row r="25" spans="1:17" x14ac:dyDescent="0.2">
      <c r="A25" s="206">
        <f t="shared" si="1"/>
        <v>2006</v>
      </c>
      <c r="B25" s="38">
        <f>K25*'Inflation factors 2022'!$B72</f>
        <v>3702.4295192307691</v>
      </c>
      <c r="C25" s="48">
        <f>L25*'Inflation factors 2022'!$B72</f>
        <v>12443.226624668436</v>
      </c>
      <c r="D25" s="91">
        <f>M25*'Inflation factors 2022'!$B72</f>
        <v>7647.9409814323608</v>
      </c>
      <c r="E25" s="48">
        <f>N25*'Inflation factors 2022'!$B72</f>
        <v>663.53216180371362</v>
      </c>
      <c r="F25" s="91">
        <f>O25*'Inflation factors 2022'!$B72</f>
        <v>298.45623342175065</v>
      </c>
      <c r="G25" s="91">
        <f>P25*'Inflation factors 2022'!$B72</f>
        <v>24755.58552055703</v>
      </c>
      <c r="H25" s="91"/>
      <c r="J25" s="206">
        <v>2006</v>
      </c>
      <c r="K25" s="38">
        <f>'Data 8'!U66</f>
        <v>2778.7799999999997</v>
      </c>
      <c r="L25" s="48">
        <v>9339</v>
      </c>
      <c r="M25" s="91">
        <v>5740</v>
      </c>
      <c r="N25" s="48">
        <v>498</v>
      </c>
      <c r="O25" s="91">
        <v>224</v>
      </c>
      <c r="P25" s="187">
        <f t="shared" si="0"/>
        <v>18579.78</v>
      </c>
      <c r="Q25" s="188"/>
    </row>
    <row r="26" spans="1:17" x14ac:dyDescent="0.2">
      <c r="A26" s="206">
        <f t="shared" si="1"/>
        <v>2007</v>
      </c>
      <c r="B26" s="38">
        <f>K26*'Inflation factors 2022'!$B73</f>
        <v>3650.6496229835584</v>
      </c>
      <c r="C26" s="48">
        <f>L26*'Inflation factors 2022'!$B73</f>
        <v>12883.462641509434</v>
      </c>
      <c r="D26" s="91">
        <f>M26*'Inflation factors 2022'!$B73</f>
        <v>7872.7939083557949</v>
      </c>
      <c r="E26" s="48">
        <f>N26*'Inflation factors 2022'!$B73</f>
        <v>636.8943396226415</v>
      </c>
      <c r="F26" s="91">
        <f>O26*'Inflation factors 2022'!$B73</f>
        <v>310.64846361185982</v>
      </c>
      <c r="G26" s="91">
        <f>P26*'Inflation factors 2022'!$B73</f>
        <v>25354.448976083288</v>
      </c>
      <c r="H26" s="91"/>
      <c r="J26" s="206">
        <v>2007</v>
      </c>
      <c r="K26" s="38">
        <f>'Data 8'!U67</f>
        <v>2808.6578950000003</v>
      </c>
      <c r="L26" s="48">
        <v>9912</v>
      </c>
      <c r="M26" s="91">
        <v>6057</v>
      </c>
      <c r="N26" s="48">
        <v>490</v>
      </c>
      <c r="O26" s="91">
        <v>239</v>
      </c>
      <c r="P26" s="187">
        <f t="shared" si="0"/>
        <v>19506.657895</v>
      </c>
      <c r="Q26" s="188"/>
    </row>
    <row r="27" spans="1:17" x14ac:dyDescent="0.2">
      <c r="A27" s="206">
        <f t="shared" si="1"/>
        <v>2008</v>
      </c>
      <c r="B27" s="38">
        <f>K27*'Inflation factors 2022'!$B74</f>
        <v>3132.5478655869033</v>
      </c>
      <c r="C27" s="48">
        <f>L27*'Inflation factors 2022'!$B74</f>
        <v>13186.542350929909</v>
      </c>
      <c r="D27" s="91">
        <f>M27*'Inflation factors 2022'!$B74</f>
        <v>8057.8180075635919</v>
      </c>
      <c r="E27" s="48">
        <f>N27*'Inflation factors 2022'!$B74</f>
        <v>623.29114645391917</v>
      </c>
      <c r="F27" s="91">
        <f>O27*'Inflation factors 2022'!$B74</f>
        <v>313.51919390768273</v>
      </c>
      <c r="G27" s="91">
        <f>P27*'Inflation factors 2022'!$B74</f>
        <v>25313.718564442002</v>
      </c>
      <c r="H27" s="91"/>
      <c r="J27" s="206">
        <v>2008</v>
      </c>
      <c r="K27" s="38">
        <f>'Data 8'!U68</f>
        <v>2507.8831839999998</v>
      </c>
      <c r="L27" s="48">
        <v>10557</v>
      </c>
      <c r="M27" s="91">
        <v>6451</v>
      </c>
      <c r="N27" s="48">
        <v>499</v>
      </c>
      <c r="O27" s="91">
        <v>251</v>
      </c>
      <c r="P27" s="187">
        <f t="shared" si="0"/>
        <v>20265.883183999998</v>
      </c>
    </row>
    <row r="28" spans="1:17" x14ac:dyDescent="0.2">
      <c r="A28" s="206">
        <f t="shared" si="1"/>
        <v>2009</v>
      </c>
      <c r="B28" s="38">
        <f>K28*'Inflation factors 2022'!$B75</f>
        <v>3198.8864027832165</v>
      </c>
      <c r="C28" s="48">
        <f>L28*'Inflation factors 2022'!$B75</f>
        <v>14537.79020979021</v>
      </c>
      <c r="D28" s="91">
        <f>M28*'Inflation factors 2022'!$B75</f>
        <v>8736.4125874125875</v>
      </c>
      <c r="E28" s="48">
        <f>N28*'Inflation factors 2022'!$B75</f>
        <v>645.70769230769224</v>
      </c>
      <c r="F28" s="91">
        <f>O28*'Inflation factors 2022'!$B75</f>
        <v>317.23356643356641</v>
      </c>
      <c r="G28" s="91">
        <f>P28*'Inflation factors 2022'!$B75</f>
        <v>27436.030458727273</v>
      </c>
      <c r="H28" s="91"/>
      <c r="I28" s="40"/>
      <c r="J28" s="206">
        <v>2009</v>
      </c>
      <c r="K28" s="38">
        <f>'Data 8'!U69</f>
        <v>2561.2584299999999</v>
      </c>
      <c r="L28" s="48">
        <v>11640</v>
      </c>
      <c r="M28" s="91">
        <v>6995</v>
      </c>
      <c r="N28" s="48">
        <v>517</v>
      </c>
      <c r="O28" s="91">
        <v>254</v>
      </c>
      <c r="P28" s="187">
        <f t="shared" si="0"/>
        <v>21967.258430000002</v>
      </c>
    </row>
    <row r="29" spans="1:17" ht="18" customHeight="1" x14ac:dyDescent="0.2">
      <c r="A29" s="206">
        <f t="shared" si="1"/>
        <v>2010</v>
      </c>
      <c r="B29" s="38">
        <f>K29*'Inflation factors 2022'!$B76</f>
        <v>3078.3936051571131</v>
      </c>
      <c r="C29" s="48">
        <f>L29*'Inflation factors 2022'!$B76</f>
        <v>15109.477737973388</v>
      </c>
      <c r="D29" s="91">
        <f>M29*'Inflation factors 2022'!$B76</f>
        <v>8984.2472364380756</v>
      </c>
      <c r="E29" s="48">
        <f>N29*'Inflation factors 2022'!$B76</f>
        <v>629.304503582395</v>
      </c>
      <c r="F29" s="91">
        <f>O29*'Inflation factors 2022'!$B76</f>
        <v>674.95992835209825</v>
      </c>
      <c r="G29" s="91">
        <f>P29*'Inflation factors 2022'!$B76</f>
        <v>28476.383011503069</v>
      </c>
      <c r="H29" s="91"/>
      <c r="J29" s="206">
        <v>2010</v>
      </c>
      <c r="K29" s="38">
        <f>'Data 8'!U70</f>
        <v>2494.7870699999999</v>
      </c>
      <c r="L29" s="48">
        <v>12245</v>
      </c>
      <c r="M29" s="92">
        <v>7281</v>
      </c>
      <c r="N29" s="48">
        <v>510</v>
      </c>
      <c r="O29" s="92">
        <v>547</v>
      </c>
      <c r="P29" s="187">
        <f t="shared" si="0"/>
        <v>23077.787069999998</v>
      </c>
    </row>
    <row r="30" spans="1:17" x14ac:dyDescent="0.2">
      <c r="A30" s="206">
        <f t="shared" si="1"/>
        <v>2011</v>
      </c>
      <c r="B30" s="38">
        <f>K30*'Inflation factors 2022'!$B77</f>
        <v>3041.1778661062467</v>
      </c>
      <c r="C30" s="48">
        <f>L30*'Inflation factors 2022'!$B77</f>
        <v>15378.708265321264</v>
      </c>
      <c r="D30" s="91">
        <f>M30*'Inflation factors 2022'!$B77</f>
        <v>9113.9269921353316</v>
      </c>
      <c r="E30" s="48">
        <f>N30*'Inflation factors 2022'!$B77</f>
        <v>609.42380175100163</v>
      </c>
      <c r="F30" s="91">
        <f>O30*'Inflation factors 2022'!$B77</f>
        <v>775.19661670871039</v>
      </c>
      <c r="G30" s="91">
        <f>P30*'Inflation factors 2022'!$B77</f>
        <v>28918.433542022551</v>
      </c>
      <c r="H30" s="91"/>
      <c r="J30" s="206">
        <v>2011</v>
      </c>
      <c r="K30" s="38">
        <f>'Data 8'!U71</f>
        <v>2550.0183699999998</v>
      </c>
      <c r="L30" s="48">
        <v>12895</v>
      </c>
      <c r="M30" s="93">
        <v>7642</v>
      </c>
      <c r="N30" s="48">
        <v>511</v>
      </c>
      <c r="O30" s="93">
        <v>650</v>
      </c>
      <c r="P30" s="187">
        <f t="shared" si="0"/>
        <v>24248.018369999998</v>
      </c>
    </row>
    <row r="31" spans="1:17" x14ac:dyDescent="0.2">
      <c r="A31" s="206">
        <f t="shared" si="1"/>
        <v>2012</v>
      </c>
      <c r="B31" s="38">
        <f>K31*'Inflation factors 2022'!$B78</f>
        <v>3010.7782195846044</v>
      </c>
      <c r="C31" s="48">
        <f>L31*'Inflation factors 2022'!$B78</f>
        <v>16041.906134231416</v>
      </c>
      <c r="D31" s="91">
        <f>M31*'Inflation factors 2022'!$B78</f>
        <v>9465.7570363242721</v>
      </c>
      <c r="E31" s="48">
        <f>N31*'Inflation factors 2022'!$B78</f>
        <v>604.37002646139035</v>
      </c>
      <c r="F31" s="91">
        <f>O31*'Inflation factors 2022'!$B78</f>
        <v>704.13168150108243</v>
      </c>
      <c r="G31" s="91">
        <f>P31*'Inflation factors 2022'!$B78</f>
        <v>29826.943098102765</v>
      </c>
      <c r="H31" s="91"/>
      <c r="J31" s="206">
        <v>2012</v>
      </c>
      <c r="K31" s="38">
        <f>'Data 8'!U72</f>
        <v>2595.455406</v>
      </c>
      <c r="L31" s="48">
        <v>13829</v>
      </c>
      <c r="M31" s="93">
        <v>8160</v>
      </c>
      <c r="N31" s="48">
        <v>521</v>
      </c>
      <c r="O31" s="93">
        <v>607</v>
      </c>
      <c r="P31" s="187">
        <f t="shared" si="0"/>
        <v>25712.455406000001</v>
      </c>
    </row>
    <row r="32" spans="1:17" x14ac:dyDescent="0.2">
      <c r="A32" s="206">
        <f t="shared" si="1"/>
        <v>2013</v>
      </c>
      <c r="B32" s="38">
        <f>K32*'Inflation factors 2022'!$B79</f>
        <v>2989.4961693468922</v>
      </c>
      <c r="C32" s="48">
        <f>L32*'Inflation factors 2022'!$B79</f>
        <v>16820.431659792346</v>
      </c>
      <c r="D32" s="91">
        <f>M32*'Inflation factors 2022'!$B79</f>
        <v>9885.3613995164269</v>
      </c>
      <c r="E32" s="48">
        <f>N32*'Inflation factors 2022'!$B79</f>
        <v>589.82961171952775</v>
      </c>
      <c r="F32" s="91">
        <f>O32*'Inflation factors 2022'!$B79</f>
        <v>699.56535343478879</v>
      </c>
      <c r="G32" s="91">
        <f>P32*'Inflation factors 2022'!$B79</f>
        <v>30984.684193809986</v>
      </c>
      <c r="H32" s="91"/>
      <c r="J32" s="206">
        <v>2013</v>
      </c>
      <c r="K32" s="38">
        <f>'Data 8'!U73</f>
        <v>2615.2976939999999</v>
      </c>
      <c r="L32" s="48">
        <v>14715</v>
      </c>
      <c r="M32" s="93">
        <v>8648</v>
      </c>
      <c r="N32" s="48">
        <v>516</v>
      </c>
      <c r="O32" s="93">
        <v>612</v>
      </c>
      <c r="P32" s="187">
        <f t="shared" si="0"/>
        <v>27106.297694000001</v>
      </c>
    </row>
    <row r="33" spans="1:18" x14ac:dyDescent="0.2">
      <c r="A33" s="206">
        <f t="shared" si="1"/>
        <v>2014</v>
      </c>
      <c r="B33" s="38">
        <f>K33*'Inflation factors 2022'!$B80</f>
        <v>2896.49134996875</v>
      </c>
      <c r="C33" s="48">
        <f>L33*'Inflation factors 2022'!$B80</f>
        <v>17433.86402027027</v>
      </c>
      <c r="D33" s="91">
        <f>M33*'Inflation factors 2022'!$B80</f>
        <v>10215.950168918918</v>
      </c>
      <c r="E33" s="48">
        <f>N33*'Inflation factors 2022'!$B80</f>
        <v>583.76858108108104</v>
      </c>
      <c r="F33" s="91">
        <f>O33*'Inflation factors 2022'!$B80</f>
        <v>701.4273648648649</v>
      </c>
      <c r="G33" s="91">
        <f>P33*'Inflation factors 2022'!$B80</f>
        <v>31831.501485103883</v>
      </c>
      <c r="H33" s="91"/>
      <c r="J33" s="206">
        <v>2014</v>
      </c>
      <c r="K33" s="38">
        <f>'Data 8'!U74</f>
        <v>2560.2431940000001</v>
      </c>
      <c r="L33" s="48">
        <v>15410</v>
      </c>
      <c r="M33" s="93">
        <v>9030</v>
      </c>
      <c r="N33" s="48">
        <v>516</v>
      </c>
      <c r="O33" s="93">
        <v>620</v>
      </c>
      <c r="P33" s="187">
        <f t="shared" si="0"/>
        <v>28136.243193999999</v>
      </c>
    </row>
    <row r="34" spans="1:18" ht="18" customHeight="1" x14ac:dyDescent="0.2">
      <c r="A34" s="206">
        <f t="shared" si="1"/>
        <v>2015</v>
      </c>
      <c r="B34" s="38">
        <f>K34*'Inflation factors 2022'!$B81</f>
        <v>2837.7715595289637</v>
      </c>
      <c r="C34" s="48">
        <f>L34*'Inflation factors 2022'!$B81</f>
        <v>18075.314274967088</v>
      </c>
      <c r="D34" s="91">
        <f>M34*'Inflation factors 2022'!$B81</f>
        <v>10566.984718826405</v>
      </c>
      <c r="E34" s="48">
        <f>N34*'Inflation factors 2022'!$B81</f>
        <v>567.97117735565166</v>
      </c>
      <c r="F34" s="91">
        <f>O34*'Inflation factors 2022'!$B81</f>
        <v>727.81935301861949</v>
      </c>
      <c r="G34" s="91">
        <f>P34*'Inflation factors 2022'!$B81</f>
        <v>32775.861083696727</v>
      </c>
      <c r="H34" s="91"/>
      <c r="J34" s="206">
        <v>2015</v>
      </c>
      <c r="K34" s="38">
        <f>'Data 8'!U75</f>
        <v>2503.1614420000001</v>
      </c>
      <c r="L34" s="48">
        <v>15944</v>
      </c>
      <c r="M34" s="93">
        <v>9321</v>
      </c>
      <c r="N34" s="48">
        <v>501</v>
      </c>
      <c r="O34" s="93">
        <v>642</v>
      </c>
      <c r="P34" s="187">
        <f t="shared" si="0"/>
        <v>28911.161442000001</v>
      </c>
    </row>
    <row r="35" spans="1:18" x14ac:dyDescent="0.2">
      <c r="A35" s="206">
        <f t="shared" si="1"/>
        <v>2016</v>
      </c>
      <c r="B35" s="38">
        <f>K35*'Inflation factors 2022'!$B82</f>
        <v>2790.5341086124135</v>
      </c>
      <c r="C35" s="48">
        <f>L35*'Inflation factors 2022'!$B82</f>
        <v>18573.513024737633</v>
      </c>
      <c r="D35" s="91">
        <f>M35*'Inflation factors 2022'!$B82</f>
        <v>10836.620267991004</v>
      </c>
      <c r="E35" s="48">
        <f>N35*'Inflation factors 2022'!$B82</f>
        <v>558.04132308845578</v>
      </c>
      <c r="F35" s="91">
        <f>O35*'Inflation factors 2022'!$B82</f>
        <v>746.69092016491754</v>
      </c>
      <c r="G35" s="91">
        <f>P35*'Inflation factors 2022'!$B82</f>
        <v>33505.399644594421</v>
      </c>
      <c r="H35" s="91"/>
      <c r="J35" s="207">
        <v>2016</v>
      </c>
      <c r="K35" s="38">
        <f>'Data 8'!U76</f>
        <v>2470.2899097599998</v>
      </c>
      <c r="L35" s="48">
        <v>16442</v>
      </c>
      <c r="M35" s="93">
        <v>9593</v>
      </c>
      <c r="N35" s="48">
        <v>494</v>
      </c>
      <c r="O35" s="93">
        <v>661</v>
      </c>
      <c r="P35" s="187">
        <f t="shared" si="0"/>
        <v>29660.289909759998</v>
      </c>
    </row>
    <row r="36" spans="1:18" x14ac:dyDescent="0.2">
      <c r="A36" s="206">
        <f>J36</f>
        <v>2017</v>
      </c>
      <c r="B36" s="38">
        <f>K36*'Inflation factors 2022'!$B83</f>
        <v>2681.0788525004136</v>
      </c>
      <c r="C36" s="48">
        <f>L36*'Inflation factors 2022'!$B83</f>
        <v>19156.500627760983</v>
      </c>
      <c r="D36" s="91">
        <f>M36*'Inflation factors 2022'!$B83</f>
        <v>11152.388607300627</v>
      </c>
      <c r="E36" s="48">
        <f>N36*'Inflation factors 2022'!$B83</f>
        <v>529.19748895605665</v>
      </c>
      <c r="F36" s="91">
        <f>O36*'Inflation factors 2022'!$B83</f>
        <v>728.76772843524759</v>
      </c>
      <c r="G36" s="91">
        <f>P36*'Inflation factors 2022'!$B83</f>
        <v>34247.933304953331</v>
      </c>
      <c r="H36" s="91"/>
      <c r="J36" s="206">
        <v>2017</v>
      </c>
      <c r="K36" s="38">
        <f>'Data 8'!U77</f>
        <v>2391.2986074</v>
      </c>
      <c r="L36" s="48">
        <v>17086</v>
      </c>
      <c r="M36" s="93">
        <v>9947</v>
      </c>
      <c r="N36" s="48">
        <v>472</v>
      </c>
      <c r="O36" s="93">
        <v>650</v>
      </c>
      <c r="P36" s="187">
        <f t="shared" si="0"/>
        <v>30546.2986074</v>
      </c>
    </row>
    <row r="37" spans="1:18" x14ac:dyDescent="0.2">
      <c r="A37" s="206">
        <f t="shared" si="1"/>
        <v>2018</v>
      </c>
      <c r="B37" s="38">
        <f>K37*'Inflation factors 2022'!$B84</f>
        <v>2614.5120892471441</v>
      </c>
      <c r="C37" s="48">
        <f>L37*'Inflation factors 2022'!$B84</f>
        <v>19542.354816450454</v>
      </c>
      <c r="D37" s="91">
        <f>M37*'Inflation factors 2022'!$B84</f>
        <v>11364.491029533536</v>
      </c>
      <c r="E37" s="48">
        <f>N37*'Inflation factors 2022'!$B84</f>
        <v>512.43361854816453</v>
      </c>
      <c r="F37" s="91">
        <f>O37*'Inflation factors 2022'!$B84</f>
        <v>681.02649737786362</v>
      </c>
      <c r="G37" s="91">
        <f>P37*'Inflation factors 2022'!$B84</f>
        <v>34714.818051157163</v>
      </c>
      <c r="H37" s="91"/>
      <c r="J37" s="206">
        <v>2018</v>
      </c>
      <c r="K37" s="38">
        <f>'Data 8'!U78</f>
        <v>2357.1923104000007</v>
      </c>
      <c r="L37" s="48">
        <v>17619</v>
      </c>
      <c r="M37" s="93">
        <v>10246</v>
      </c>
      <c r="N37" s="48">
        <v>462</v>
      </c>
      <c r="O37" s="93">
        <v>614</v>
      </c>
      <c r="P37" s="187">
        <f t="shared" si="0"/>
        <v>31298.192310400002</v>
      </c>
    </row>
    <row r="38" spans="1:18" x14ac:dyDescent="0.2">
      <c r="A38" s="206">
        <f t="shared" si="1"/>
        <v>2019</v>
      </c>
      <c r="B38" s="38">
        <f>K38*'Inflation factors 2022'!$B85</f>
        <v>2551.8635191727917</v>
      </c>
      <c r="C38" s="48">
        <f>L38*'Inflation factors 2022'!$B85</f>
        <v>20032.29843814034</v>
      </c>
      <c r="D38" s="91">
        <f>M38*'Inflation factors 2022'!$B85</f>
        <v>11650.9235462866</v>
      </c>
      <c r="E38" s="48">
        <f>N38*'Inflation factors 2022'!$B85</f>
        <v>499.54487500569195</v>
      </c>
      <c r="F38" s="91">
        <f>O38*'Inflation factors 2022'!$B85</f>
        <v>738.88725467874872</v>
      </c>
      <c r="G38" s="91">
        <f>P38*'Inflation factors 2022'!$B85</f>
        <v>35473.517633284173</v>
      </c>
      <c r="H38" s="91"/>
      <c r="J38" s="207">
        <v>2019</v>
      </c>
      <c r="K38" s="38">
        <f>'Data 8'!U79</f>
        <v>2324.3115069700002</v>
      </c>
      <c r="L38" s="48">
        <v>18246</v>
      </c>
      <c r="M38" s="93">
        <v>10612</v>
      </c>
      <c r="N38" s="48">
        <v>455</v>
      </c>
      <c r="O38" s="93">
        <v>673</v>
      </c>
      <c r="P38" s="187">
        <f t="shared" si="0"/>
        <v>32310.31150697</v>
      </c>
    </row>
    <row r="39" spans="1:18" ht="18" customHeight="1" x14ac:dyDescent="0.2">
      <c r="A39" s="206">
        <f t="shared" si="1"/>
        <v>2020</v>
      </c>
      <c r="B39" s="38">
        <f>K39*'Inflation factors 2022'!$B86</f>
        <v>2752.9220345451331</v>
      </c>
      <c r="C39" s="48">
        <f>L39*'Inflation factors 2022'!$B86</f>
        <v>20527.849664002908</v>
      </c>
      <c r="D39" s="91">
        <f>M39*'Inflation factors 2022'!$B86</f>
        <v>11954.782055938977</v>
      </c>
      <c r="E39" s="48">
        <f>N39*'Inflation factors 2022'!$B86</f>
        <v>490.45259716672723</v>
      </c>
      <c r="F39" s="91">
        <f>O39*'Inflation factors 2022'!$B86</f>
        <v>697.3622865964403</v>
      </c>
      <c r="G39" s="91">
        <f>P39*'Inflation factors 2022'!$B86</f>
        <v>36423.368638250184</v>
      </c>
      <c r="H39" s="91"/>
      <c r="J39" s="206">
        <v>2020</v>
      </c>
      <c r="K39" s="38">
        <v>2514.6346020000001</v>
      </c>
      <c r="L39" s="48">
        <v>18751</v>
      </c>
      <c r="M39" s="93">
        <v>10920</v>
      </c>
      <c r="N39" s="48">
        <v>448</v>
      </c>
      <c r="O39" s="93">
        <v>637</v>
      </c>
      <c r="P39" s="187">
        <v>33270.634601999998</v>
      </c>
    </row>
    <row r="40" spans="1:18" ht="12.75" customHeight="1" x14ac:dyDescent="0.2">
      <c r="A40" s="206">
        <f t="shared" si="1"/>
        <v>2021</v>
      </c>
      <c r="B40" s="38">
        <f>K40*'Inflation factors 2022'!$B87</f>
        <v>2636.1507606853565</v>
      </c>
      <c r="C40" s="48">
        <f>L40*'Inflation factors 2022'!$B87</f>
        <v>20086.429758308157</v>
      </c>
      <c r="D40" s="91">
        <f>M40*'Inflation factors 2022'!$B87</f>
        <v>11697.712813221966</v>
      </c>
      <c r="E40" s="48">
        <f>N40*'Inflation factors 2022'!$B87</f>
        <v>479.90616669628582</v>
      </c>
      <c r="F40" s="91">
        <f>O40*'Inflation factors 2022'!$B87</f>
        <v>682.36658077128141</v>
      </c>
      <c r="G40" s="91">
        <f>P40*'Inflation factors 2022'!$B87</f>
        <v>35582.566079683042</v>
      </c>
      <c r="H40" s="91"/>
      <c r="J40" s="206">
        <v>2021</v>
      </c>
      <c r="K40" s="38">
        <v>2460.8884459999999</v>
      </c>
      <c r="L40" s="48">
        <v>18751</v>
      </c>
      <c r="M40" s="93">
        <v>10920</v>
      </c>
      <c r="N40" s="48">
        <v>448</v>
      </c>
      <c r="O40" s="93">
        <v>637</v>
      </c>
      <c r="P40" s="187">
        <v>33216.888445999997</v>
      </c>
    </row>
    <row r="41" spans="1:18" ht="13.35" customHeight="1" x14ac:dyDescent="0.2">
      <c r="A41" s="206">
        <f t="shared" si="1"/>
        <v>2022</v>
      </c>
      <c r="B41" s="38">
        <f>K41*'Inflation factors 2022'!$B88</f>
        <v>2476.5572510000002</v>
      </c>
      <c r="C41" s="48">
        <f>L41*'Inflation factors 2022'!$B88</f>
        <v>18751</v>
      </c>
      <c r="D41" s="91">
        <f>M41*'Inflation factors 2022'!$B88</f>
        <v>10920</v>
      </c>
      <c r="E41" s="48">
        <f>N41*'Inflation factors 2022'!$B88</f>
        <v>448</v>
      </c>
      <c r="F41" s="91">
        <f>O41*'Inflation factors 2022'!$B88</f>
        <v>637</v>
      </c>
      <c r="G41" s="91">
        <f>P41*'Inflation factors 2022'!$B88</f>
        <v>33232.557250999998</v>
      </c>
      <c r="H41" s="91"/>
      <c r="J41" s="207">
        <v>2022</v>
      </c>
      <c r="K41" s="38">
        <v>2476.5572510000002</v>
      </c>
      <c r="L41" s="48">
        <v>18751</v>
      </c>
      <c r="M41" s="93">
        <v>10920</v>
      </c>
      <c r="N41" s="48">
        <v>448</v>
      </c>
      <c r="O41" s="93">
        <v>637</v>
      </c>
      <c r="P41" s="187">
        <v>33232.557250999998</v>
      </c>
    </row>
    <row r="42" spans="1:18" x14ac:dyDescent="0.2">
      <c r="A42" s="208"/>
      <c r="B42" s="37"/>
      <c r="C42" s="37"/>
      <c r="D42" s="37"/>
      <c r="E42" s="38"/>
      <c r="F42" s="37"/>
      <c r="G42" s="37"/>
      <c r="H42" s="37"/>
      <c r="J42" s="208"/>
      <c r="K42" s="41"/>
      <c r="L42" s="41"/>
      <c r="M42" s="41"/>
      <c r="N42" s="42"/>
      <c r="O42" s="41"/>
      <c r="P42" s="30"/>
    </row>
    <row r="43" spans="1:18" s="85" customFormat="1" ht="11.25" x14ac:dyDescent="0.2">
      <c r="A43" s="210" t="s">
        <v>101</v>
      </c>
      <c r="B43" s="84"/>
      <c r="C43" s="84"/>
      <c r="D43" s="84"/>
      <c r="E43" s="84"/>
      <c r="F43" s="84"/>
      <c r="G43" s="83"/>
      <c r="H43" s="83"/>
      <c r="J43" s="210" t="s">
        <v>101</v>
      </c>
      <c r="K43" s="84"/>
      <c r="L43" s="84"/>
      <c r="M43" s="84"/>
      <c r="N43" s="84"/>
      <c r="O43" s="84"/>
      <c r="P43" s="83"/>
      <c r="Q43" s="83"/>
    </row>
    <row r="44" spans="1:18" s="85" customFormat="1" ht="11.25" x14ac:dyDescent="0.2">
      <c r="A44" s="210" t="s">
        <v>102</v>
      </c>
      <c r="J44" s="210" t="s">
        <v>102</v>
      </c>
    </row>
    <row r="45" spans="1:18" s="191" customFormat="1" ht="22.5" customHeight="1" x14ac:dyDescent="0.2">
      <c r="A45" s="236" t="s">
        <v>103</v>
      </c>
      <c r="B45" s="236"/>
      <c r="C45" s="236"/>
      <c r="D45" s="236"/>
      <c r="E45" s="236"/>
      <c r="F45" s="236"/>
      <c r="G45" s="236"/>
      <c r="H45" s="231"/>
      <c r="I45" s="231"/>
      <c r="J45" s="236" t="s">
        <v>103</v>
      </c>
      <c r="K45" s="236"/>
      <c r="L45" s="236"/>
      <c r="M45" s="236"/>
      <c r="N45" s="236"/>
      <c r="O45" s="236"/>
      <c r="P45" s="236"/>
      <c r="Q45" s="231"/>
      <c r="R45" s="231"/>
    </row>
    <row r="46" spans="1:18" s="85" customFormat="1" ht="22.5" customHeight="1" x14ac:dyDescent="0.2">
      <c r="A46" s="236" t="s">
        <v>104</v>
      </c>
      <c r="B46" s="236"/>
      <c r="C46" s="236"/>
      <c r="D46" s="236"/>
      <c r="E46" s="236"/>
      <c r="F46" s="236"/>
      <c r="G46" s="236"/>
      <c r="H46" s="231"/>
      <c r="I46" s="231"/>
      <c r="J46" s="236" t="s">
        <v>104</v>
      </c>
      <c r="K46" s="236"/>
      <c r="L46" s="236"/>
      <c r="M46" s="236"/>
      <c r="N46" s="236"/>
      <c r="O46" s="236"/>
      <c r="P46" s="236"/>
      <c r="Q46" s="231"/>
      <c r="R46" s="231"/>
    </row>
    <row r="48" spans="1:18" s="85" customFormat="1" ht="11.25" x14ac:dyDescent="0.2">
      <c r="A48" s="107" t="s">
        <v>110</v>
      </c>
      <c r="B48" s="89"/>
      <c r="C48" s="89"/>
      <c r="D48" s="89"/>
      <c r="E48" s="89"/>
      <c r="F48" s="89"/>
      <c r="G48" s="89"/>
      <c r="H48" s="89"/>
      <c r="I48" s="87"/>
      <c r="J48" s="88" t="str">
        <f>A48</f>
        <v>Statistical Information Service 20.7.2023</v>
      </c>
      <c r="K48" s="86"/>
      <c r="L48" s="86"/>
      <c r="M48" s="86"/>
      <c r="N48" s="86"/>
      <c r="O48" s="86"/>
    </row>
  </sheetData>
  <mergeCells count="4">
    <mergeCell ref="A45:G45"/>
    <mergeCell ref="A46:G46"/>
    <mergeCell ref="J45:P45"/>
    <mergeCell ref="J46:P46"/>
  </mergeCells>
  <phoneticPr fontId="0" type="noConversion"/>
  <pageMargins left="0.74803149606299213" right="0.39370078740157483" top="0.98425196850393704" bottom="1.0629921259842521" header="0.39370078740157483" footer="0.39370078740157483"/>
  <pageSetup paperSize="9" orientation="portrait" r:id="rId1"/>
  <headerFooter alignWithMargins="0">
    <oddHeader>&amp;L&amp;G</oddHeader>
    <oddFooter>&amp;LKela | Statistical Information Service&amp;2
&amp;G
&amp;10PO Box 450 | FIN-00101 HELSINKI | tilastot@kela.fi | www.kela.fi/statistics&amp;R
&amp;P(&amp;N)</oddFooter>
  </headerFooter>
  <colBreaks count="1" manualBreakCount="1">
    <brk id="9" max="1048575" man="1"/>
  </colBreak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ul4"/>
  <dimension ref="A1:I48"/>
  <sheetViews>
    <sheetView zoomScaleNormal="100" workbookViewId="0">
      <pane xSplit="1" ySplit="4" topLeftCell="B5" activePane="bottomRight" state="frozen"/>
      <selection activeCell="B52" sqref="B52"/>
      <selection pane="topRight" activeCell="B52" sqref="B52"/>
      <selection pane="bottomLeft" activeCell="B52" sqref="B52"/>
      <selection pane="bottomRight" activeCell="B5" sqref="B5"/>
    </sheetView>
  </sheetViews>
  <sheetFormatPr defaultColWidth="9.140625" defaultRowHeight="12.75" x14ac:dyDescent="0.2"/>
  <cols>
    <col min="1" max="1" width="6.140625" style="25" customWidth="1"/>
    <col min="2" max="2" width="9.140625" style="19" customWidth="1"/>
    <col min="3" max="3" width="14.140625" style="19" customWidth="1"/>
    <col min="4" max="4" width="8.85546875" style="19" customWidth="1"/>
    <col min="5" max="5" width="13.5703125" style="19" customWidth="1"/>
    <col min="6" max="6" width="10.85546875" style="19" customWidth="1"/>
    <col min="7" max="7" width="8.85546875" style="19" customWidth="1"/>
    <col min="8" max="8" width="17.42578125" style="19" customWidth="1"/>
    <col min="9" max="16384" width="9.140625" style="19"/>
  </cols>
  <sheetData>
    <row r="1" spans="1:7" s="14" customFormat="1" ht="18" x14ac:dyDescent="0.25">
      <c r="A1" s="98" t="s">
        <v>68</v>
      </c>
      <c r="B1" s="70" t="str">
        <f>"Total expenditure on pension benefits by pension scheme, 1986–"&amp;A41</f>
        <v>Total expenditure on pension benefits by pension scheme, 1986–2022</v>
      </c>
      <c r="C1" s="70"/>
      <c r="D1" s="70"/>
      <c r="E1" s="70"/>
      <c r="F1" s="70"/>
      <c r="G1" s="70"/>
    </row>
    <row r="2" spans="1:7" s="35" customFormat="1" ht="6.75" customHeight="1" x14ac:dyDescent="0.2">
      <c r="A2" s="99" t="s">
        <v>0</v>
      </c>
      <c r="B2" s="44"/>
    </row>
    <row r="3" spans="1:7" s="35" customFormat="1" x14ac:dyDescent="0.2">
      <c r="A3" s="100" t="s">
        <v>5</v>
      </c>
      <c r="B3" s="234" t="s">
        <v>33</v>
      </c>
      <c r="C3" s="235"/>
      <c r="D3" s="235"/>
      <c r="E3" s="235"/>
      <c r="F3" s="235"/>
      <c r="G3" s="235"/>
    </row>
    <row r="4" spans="1:7" s="36" customFormat="1" ht="52.5" x14ac:dyDescent="0.2">
      <c r="A4" s="101"/>
      <c r="B4" s="184" t="s">
        <v>96</v>
      </c>
      <c r="C4" s="80" t="s">
        <v>95</v>
      </c>
      <c r="D4" s="185" t="s">
        <v>97</v>
      </c>
      <c r="E4" s="185" t="s">
        <v>98</v>
      </c>
      <c r="F4" s="185" t="s">
        <v>99</v>
      </c>
      <c r="G4" s="97" t="s">
        <v>9</v>
      </c>
    </row>
    <row r="5" spans="1:7" ht="18" customHeight="1" x14ac:dyDescent="0.2">
      <c r="A5" s="209">
        <v>1986</v>
      </c>
      <c r="B5" s="66">
        <f>'Data 1'!K5/'Data 1'!$P5*100</f>
        <v>35.800363408807144</v>
      </c>
      <c r="C5" s="124">
        <f>'Data 1'!L5/'Data 1'!$P5*100</f>
        <v>34.27646550336349</v>
      </c>
      <c r="D5" s="54">
        <f>'Data 1'!M5/'Data 1'!$P5*100</f>
        <v>22.026142270877966</v>
      </c>
      <c r="E5" s="124">
        <f>'Data 1'!N5/'Data 1'!$P5*100</f>
        <v>5.0712061261660777</v>
      </c>
      <c r="F5" s="67">
        <f>'Data 1'!O5/'Data 1'!$P5*100</f>
        <v>2.8258226907853143</v>
      </c>
      <c r="G5" s="54">
        <f>SUM(B5:F5)</f>
        <v>100</v>
      </c>
    </row>
    <row r="6" spans="1:7" x14ac:dyDescent="0.2">
      <c r="A6" s="206">
        <v>1987</v>
      </c>
      <c r="B6" s="66">
        <f>'Data 1'!K6/'Data 1'!$P6*100</f>
        <v>34.234618283024645</v>
      </c>
      <c r="C6" s="124">
        <f>'Data 1'!L6/'Data 1'!$P6*100</f>
        <v>36.118543327665101</v>
      </c>
      <c r="D6" s="54">
        <f>'Data 1'!M6/'Data 1'!$P6*100</f>
        <v>22.252600997539801</v>
      </c>
      <c r="E6" s="124">
        <f>'Data 1'!N6/'Data 1'!$P6*100</f>
        <v>4.6685733248607368</v>
      </c>
      <c r="F6" s="67">
        <f>'Data 1'!O6/'Data 1'!$P6*100</f>
        <v>2.7256640669097116</v>
      </c>
      <c r="G6" s="54">
        <f t="shared" ref="G6:G37" si="0">SUM(B6:F6)</f>
        <v>99.999999999999986</v>
      </c>
    </row>
    <row r="7" spans="1:7" x14ac:dyDescent="0.2">
      <c r="A7" s="206">
        <v>1988</v>
      </c>
      <c r="B7" s="66">
        <f>'Data 1'!K7/'Data 1'!$P7*100</f>
        <v>32.504343205151521</v>
      </c>
      <c r="C7" s="124">
        <f>'Data 1'!L7/'Data 1'!$P7*100</f>
        <v>37.407386726889108</v>
      </c>
      <c r="D7" s="54">
        <f>'Data 1'!M7/'Data 1'!$P7*100</f>
        <v>22.53720957124666</v>
      </c>
      <c r="E7" s="124">
        <f>'Data 1'!N7/'Data 1'!$P7*100</f>
        <v>4.8450490559112316</v>
      </c>
      <c r="F7" s="67">
        <f>'Data 1'!O7/'Data 1'!$P7*100</f>
        <v>2.7060114408014857</v>
      </c>
      <c r="G7" s="54">
        <f t="shared" si="0"/>
        <v>100.00000000000001</v>
      </c>
    </row>
    <row r="8" spans="1:7" x14ac:dyDescent="0.2">
      <c r="A8" s="206">
        <v>1989</v>
      </c>
      <c r="B8" s="66">
        <f>'Data 1'!K8/'Data 1'!$P8*100</f>
        <v>31.069151071787616</v>
      </c>
      <c r="C8" s="124">
        <f>'Data 1'!L8/'Data 1'!$P8*100</f>
        <v>38.542360144304737</v>
      </c>
      <c r="D8" s="54">
        <f>'Data 1'!M8/'Data 1'!$P8*100</f>
        <v>23.224393715813097</v>
      </c>
      <c r="E8" s="124">
        <f>'Data 1'!N8/'Data 1'!$P8*100</f>
        <v>4.524691621954454</v>
      </c>
      <c r="F8" s="67">
        <f>'Data 1'!O8/'Data 1'!$P8*100</f>
        <v>2.6394034461400979</v>
      </c>
      <c r="G8" s="54">
        <f t="shared" si="0"/>
        <v>100</v>
      </c>
    </row>
    <row r="9" spans="1:7" ht="18" customHeight="1" x14ac:dyDescent="0.2">
      <c r="A9" s="206">
        <v>1990</v>
      </c>
      <c r="B9" s="66">
        <f>'Data 1'!K9/'Data 1'!$P9*100</f>
        <v>29.973463057618666</v>
      </c>
      <c r="C9" s="124">
        <f>'Data 1'!L9/'Data 1'!$P9*100</f>
        <v>38.879895434757181</v>
      </c>
      <c r="D9" s="54">
        <f>'Data 1'!M9/'Data 1'!$P9*100</f>
        <v>24.171759167267997</v>
      </c>
      <c r="E9" s="124">
        <f>'Data 1'!N9/'Data 1'!$P9*100</f>
        <v>4.4327353311605027</v>
      </c>
      <c r="F9" s="67">
        <f>'Data 1'!O9/'Data 1'!$P9*100</f>
        <v>2.5421470091956619</v>
      </c>
      <c r="G9" s="54">
        <f t="shared" si="0"/>
        <v>100</v>
      </c>
    </row>
    <row r="10" spans="1:7" x14ac:dyDescent="0.2">
      <c r="A10" s="206">
        <v>1991</v>
      </c>
      <c r="B10" s="66">
        <f>'Data 1'!K10/'Data 1'!$P10*100</f>
        <v>29.067920675047777</v>
      </c>
      <c r="C10" s="124">
        <f>'Data 1'!L10/'Data 1'!$P10*100</f>
        <v>40.035105494266659</v>
      </c>
      <c r="D10" s="54">
        <f>'Data 1'!M10/'Data 1'!$P10*100</f>
        <v>24.426555763160515</v>
      </c>
      <c r="E10" s="124">
        <f>'Data 1'!N10/'Data 1'!$P10*100</f>
        <v>4.2392394235508917</v>
      </c>
      <c r="F10" s="67">
        <f>'Data 1'!O10/'Data 1'!$P10*100</f>
        <v>2.2311786439741534</v>
      </c>
      <c r="G10" s="54">
        <f t="shared" si="0"/>
        <v>99.999999999999972</v>
      </c>
    </row>
    <row r="11" spans="1:7" x14ac:dyDescent="0.2">
      <c r="A11" s="206">
        <v>1992</v>
      </c>
      <c r="B11" s="66">
        <f>'Data 1'!K11/'Data 1'!$P11*100</f>
        <v>27.863098961645306</v>
      </c>
      <c r="C11" s="124">
        <f>'Data 1'!L11/'Data 1'!$P11*100</f>
        <v>40.916000229731971</v>
      </c>
      <c r="D11" s="54">
        <f>'Data 1'!M11/'Data 1'!$P11*100</f>
        <v>24.858771050254276</v>
      </c>
      <c r="E11" s="124">
        <f>'Data 1'!N11/'Data 1'!$P11*100</f>
        <v>4.2354627885767533</v>
      </c>
      <c r="F11" s="67">
        <f>'Data 1'!O11/'Data 1'!$P11*100</f>
        <v>2.1266669697917031</v>
      </c>
      <c r="G11" s="54">
        <f t="shared" si="0"/>
        <v>100</v>
      </c>
    </row>
    <row r="12" spans="1:7" x14ac:dyDescent="0.2">
      <c r="A12" s="206">
        <v>1993</v>
      </c>
      <c r="B12" s="66">
        <f>'Data 1'!K12/'Data 1'!$P12*100</f>
        <v>27.191318239176589</v>
      </c>
      <c r="C12" s="124">
        <f>'Data 1'!L12/'Data 1'!$P12*100</f>
        <v>41.570576740890445</v>
      </c>
      <c r="D12" s="54">
        <f>'Data 1'!M12/'Data 1'!$P12*100</f>
        <v>25.195070394447868</v>
      </c>
      <c r="E12" s="124">
        <f>'Data 1'!N12/'Data 1'!$P12*100</f>
        <v>4.1604961006184809</v>
      </c>
      <c r="F12" s="67">
        <f>'Data 1'!O12/'Data 1'!$P12*100</f>
        <v>1.8825385248666269</v>
      </c>
      <c r="G12" s="54">
        <f t="shared" si="0"/>
        <v>100.00000000000001</v>
      </c>
    </row>
    <row r="13" spans="1:7" x14ac:dyDescent="0.2">
      <c r="A13" s="206">
        <v>1994</v>
      </c>
      <c r="B13" s="66">
        <f>'Data 1'!K13/'Data 1'!$P13*100</f>
        <v>26.058075439214832</v>
      </c>
      <c r="C13" s="124">
        <f>'Data 1'!L13/'Data 1'!$P13*100</f>
        <v>42.093997902184739</v>
      </c>
      <c r="D13" s="54">
        <f>'Data 1'!M13/'Data 1'!$P13*100</f>
        <v>25.731989996102623</v>
      </c>
      <c r="E13" s="124">
        <f>'Data 1'!N13/'Data 1'!$P13*100</f>
        <v>4.1968842308818477</v>
      </c>
      <c r="F13" s="67">
        <f>'Data 1'!O13/'Data 1'!$P13*100</f>
        <v>1.9190524316159543</v>
      </c>
      <c r="G13" s="54">
        <f t="shared" si="0"/>
        <v>100</v>
      </c>
    </row>
    <row r="14" spans="1:7" ht="18" customHeight="1" x14ac:dyDescent="0.2">
      <c r="A14" s="206">
        <v>1995</v>
      </c>
      <c r="B14" s="66">
        <f>'Data 1'!K14/'Data 1'!$P14*100</f>
        <v>25.316017981511607</v>
      </c>
      <c r="C14" s="124">
        <f>'Data 1'!L14/'Data 1'!$P14*100</f>
        <v>42.702989826187931</v>
      </c>
      <c r="D14" s="54">
        <f>'Data 1'!M14/'Data 1'!$P14*100</f>
        <v>26.278144238492363</v>
      </c>
      <c r="E14" s="124">
        <f>'Data 1'!N14/'Data 1'!$P14*100</f>
        <v>3.9091454239079551</v>
      </c>
      <c r="F14" s="67">
        <f>'Data 1'!O14/'Data 1'!$P14*100</f>
        <v>1.7937025299001523</v>
      </c>
      <c r="G14" s="54">
        <f t="shared" si="0"/>
        <v>100.00000000000001</v>
      </c>
    </row>
    <row r="15" spans="1:7" x14ac:dyDescent="0.2">
      <c r="A15" s="206">
        <v>1996</v>
      </c>
      <c r="B15" s="66">
        <f>'Data 1'!K15/'Data 1'!$P15*100</f>
        <v>24.135433340671149</v>
      </c>
      <c r="C15" s="124">
        <f>'Data 1'!L15/'Data 1'!$P15*100</f>
        <v>43.45412098141199</v>
      </c>
      <c r="D15" s="54">
        <f>'Data 1'!M15/'Data 1'!$P15*100</f>
        <v>26.935602389162909</v>
      </c>
      <c r="E15" s="124">
        <f>'Data 1'!N15/'Data 1'!$P15*100</f>
        <v>3.7595490394876987</v>
      </c>
      <c r="F15" s="67">
        <f>'Data 1'!O15/'Data 1'!$P15*100</f>
        <v>1.7152942492662626</v>
      </c>
      <c r="G15" s="54">
        <f t="shared" si="0"/>
        <v>100</v>
      </c>
    </row>
    <row r="16" spans="1:7" x14ac:dyDescent="0.2">
      <c r="A16" s="206">
        <v>1997</v>
      </c>
      <c r="B16" s="66">
        <f>'Data 1'!K16/'Data 1'!$P16*100</f>
        <v>23.082313889667432</v>
      </c>
      <c r="C16" s="124">
        <f>'Data 1'!L16/'Data 1'!$P16*100</f>
        <v>44.197365817038296</v>
      </c>
      <c r="D16" s="54">
        <f>'Data 1'!M16/'Data 1'!$P16*100</f>
        <v>27.365388625130286</v>
      </c>
      <c r="E16" s="124">
        <f>'Data 1'!N16/'Data 1'!$P16*100</f>
        <v>3.6441153902262089</v>
      </c>
      <c r="F16" s="67">
        <f>'Data 1'!O16/'Data 1'!$P16*100</f>
        <v>1.710816277937778</v>
      </c>
      <c r="G16" s="54">
        <f t="shared" si="0"/>
        <v>100.00000000000001</v>
      </c>
    </row>
    <row r="17" spans="1:8" x14ac:dyDescent="0.2">
      <c r="A17" s="206">
        <v>1998</v>
      </c>
      <c r="B17" s="66">
        <f>'Data 1'!K17/'Data 1'!$P17*100</f>
        <v>21.470719896709141</v>
      </c>
      <c r="C17" s="124">
        <f>'Data 1'!L17/'Data 1'!$P17*100</f>
        <v>45.101978254897425</v>
      </c>
      <c r="D17" s="54">
        <f>'Data 1'!M17/'Data 1'!$P17*100</f>
        <v>28.124681648492761</v>
      </c>
      <c r="E17" s="124">
        <f>'Data 1'!N17/'Data 1'!$P17*100</f>
        <v>3.639053078363204</v>
      </c>
      <c r="F17" s="67">
        <f>'Data 1'!O17/'Data 1'!$P17*100</f>
        <v>1.6635671215374646</v>
      </c>
      <c r="G17" s="54">
        <f t="shared" si="0"/>
        <v>100</v>
      </c>
    </row>
    <row r="18" spans="1:8" x14ac:dyDescent="0.2">
      <c r="A18" s="206">
        <v>1999</v>
      </c>
      <c r="B18" s="66">
        <f>'Data 1'!K18/'Data 1'!$P18*100</f>
        <v>20.143960335259749</v>
      </c>
      <c r="C18" s="124">
        <f>'Data 1'!L18/'Data 1'!$P18*100</f>
        <v>46.051639322251027</v>
      </c>
      <c r="D18" s="54">
        <f>'Data 1'!M18/'Data 1'!$P18*100</f>
        <v>28.759721469859006</v>
      </c>
      <c r="E18" s="124">
        <f>'Data 1'!N18/'Data 1'!$P18*100</f>
        <v>3.5074591303265943</v>
      </c>
      <c r="F18" s="67">
        <f>'Data 1'!O18/'Data 1'!$P18*100</f>
        <v>1.5372197423036309</v>
      </c>
      <c r="G18" s="54">
        <f t="shared" si="0"/>
        <v>100</v>
      </c>
    </row>
    <row r="19" spans="1:8" ht="18" customHeight="1" x14ac:dyDescent="0.2">
      <c r="A19" s="206">
        <v>2000</v>
      </c>
      <c r="B19" s="66">
        <f>'Data 1'!K19/'Data 1'!$P19*100</f>
        <v>18.975138031821761</v>
      </c>
      <c r="C19" s="124">
        <f>'Data 1'!L19/'Data 1'!$P19*100</f>
        <v>47.017974495636913</v>
      </c>
      <c r="D19" s="54">
        <f>'Data 1'!M19/'Data 1'!$P19*100</f>
        <v>29.302986937790713</v>
      </c>
      <c r="E19" s="124">
        <f>'Data 1'!N19/'Data 1'!$P19*100</f>
        <v>3.3088540274251712</v>
      </c>
      <c r="F19" s="67">
        <f>'Data 1'!O19/'Data 1'!$P19*100</f>
        <v>1.395046507325443</v>
      </c>
      <c r="G19" s="54">
        <f t="shared" si="0"/>
        <v>100.00000000000001</v>
      </c>
    </row>
    <row r="20" spans="1:8" x14ac:dyDescent="0.2">
      <c r="A20" s="206">
        <v>2001</v>
      </c>
      <c r="B20" s="66">
        <f>'Data 1'!K20/'Data 1'!$P20*100</f>
        <v>18.119947762365189</v>
      </c>
      <c r="C20" s="124">
        <f>'Data 1'!L20/'Data 1'!$P20*100</f>
        <v>47.675736740255985</v>
      </c>
      <c r="D20" s="54">
        <f>'Data 1'!M20/'Data 1'!$P20*100</f>
        <v>29.687388296158844</v>
      </c>
      <c r="E20" s="124">
        <f>'Data 1'!N20/'Data 1'!$P20*100</f>
        <v>3.2008678849055205</v>
      </c>
      <c r="F20" s="67">
        <f>'Data 1'!O20/'Data 1'!$P20*100</f>
        <v>1.3160593163144598</v>
      </c>
      <c r="G20" s="54">
        <f t="shared" si="0"/>
        <v>100</v>
      </c>
    </row>
    <row r="21" spans="1:8" x14ac:dyDescent="0.2">
      <c r="A21" s="206">
        <v>2002</v>
      </c>
      <c r="B21" s="66">
        <f>'Data 1'!K21/'Data 1'!$P21*100</f>
        <v>17.44111342252776</v>
      </c>
      <c r="C21" s="124">
        <f>'Data 1'!L21/'Data 1'!$P21*100</f>
        <v>48.22598398744595</v>
      </c>
      <c r="D21" s="54">
        <f>'Data 1'!M21/'Data 1'!$P21*100</f>
        <v>29.872623760099295</v>
      </c>
      <c r="E21" s="124">
        <f>'Data 1'!N21/'Data 1'!$P21*100</f>
        <v>3.1234445587724062</v>
      </c>
      <c r="F21" s="67">
        <f>'Data 1'!O21/'Data 1'!$P21*100</f>
        <v>1.33683427115459</v>
      </c>
      <c r="G21" s="54">
        <f t="shared" si="0"/>
        <v>99.999999999999986</v>
      </c>
    </row>
    <row r="22" spans="1:8" x14ac:dyDescent="0.2">
      <c r="A22" s="206">
        <v>2003</v>
      </c>
      <c r="B22" s="66">
        <f>'Data 1'!K22/'Data 1'!$P22*100</f>
        <v>16.596179327689601</v>
      </c>
      <c r="C22" s="124">
        <f>'Data 1'!L22/'Data 1'!$P22*100</f>
        <v>48.824236605078397</v>
      </c>
      <c r="D22" s="54">
        <f>'Data 1'!M22/'Data 1'!$P22*100</f>
        <v>30.229384787561138</v>
      </c>
      <c r="E22" s="124">
        <f>'Data 1'!N22/'Data 1'!$P22*100</f>
        <v>3.0301388085983274</v>
      </c>
      <c r="F22" s="67">
        <f>'Data 1'!O22/'Data 1'!$P22*100</f>
        <v>1.3200604710725385</v>
      </c>
      <c r="G22" s="54">
        <f t="shared" si="0"/>
        <v>99.999999999999986</v>
      </c>
    </row>
    <row r="23" spans="1:8" x14ac:dyDescent="0.2">
      <c r="A23" s="206">
        <v>2004</v>
      </c>
      <c r="B23" s="66">
        <f>'Data 1'!K23/'Data 1'!$P23*100</f>
        <v>15.860369173151314</v>
      </c>
      <c r="C23" s="124">
        <f>'Data 1'!L23/'Data 1'!$P23*100</f>
        <v>49.128276009810925</v>
      </c>
      <c r="D23" s="54">
        <f>'Data 1'!M23/'Data 1'!$P23*100</f>
        <v>30.562526144058772</v>
      </c>
      <c r="E23" s="124">
        <f>'Data 1'!N23/'Data 1'!$P23*100</f>
        <v>3.1396681520242331</v>
      </c>
      <c r="F23" s="67">
        <f>'Data 1'!O23/'Data 1'!$P23*100</f>
        <v>1.3091605209547541</v>
      </c>
      <c r="G23" s="54">
        <f t="shared" si="0"/>
        <v>100</v>
      </c>
    </row>
    <row r="24" spans="1:8" ht="18" customHeight="1" x14ac:dyDescent="0.2">
      <c r="A24" s="206">
        <v>2005</v>
      </c>
      <c r="B24" s="66">
        <f>'Data 1'!K24/'Data 1'!$P24*100</f>
        <v>15.485508357945612</v>
      </c>
      <c r="C24" s="124">
        <f>'Data 1'!L24/'Data 1'!$P24*100</f>
        <v>49.722655190258308</v>
      </c>
      <c r="D24" s="54">
        <f>'Data 1'!M24/'Data 1'!$P24*100</f>
        <v>30.742230467885591</v>
      </c>
      <c r="E24" s="124">
        <f>'Data 1'!N24/'Data 1'!$P24*100</f>
        <v>2.8661338750391421</v>
      </c>
      <c r="F24" s="67">
        <f>'Data 1'!O24/'Data 1'!$P24*100</f>
        <v>1.1834721088713482</v>
      </c>
      <c r="G24" s="54">
        <f t="shared" si="0"/>
        <v>99.999999999999986</v>
      </c>
    </row>
    <row r="25" spans="1:8" x14ac:dyDescent="0.2">
      <c r="A25" s="206">
        <v>2006</v>
      </c>
      <c r="B25" s="66">
        <f>'Data 1'!K25/'Data 1'!$P25*100</f>
        <v>14.955935969101894</v>
      </c>
      <c r="C25" s="124">
        <f>'Data 1'!L25/'Data 1'!$P25*100</f>
        <v>50.264319599048001</v>
      </c>
      <c r="D25" s="54">
        <f>'Data 1'!M25/'Data 1'!$P25*100</f>
        <v>30.893799603655157</v>
      </c>
      <c r="E25" s="124">
        <f>'Data 1'!N25/'Data 1'!$P25*100</f>
        <v>2.6803331363449945</v>
      </c>
      <c r="F25" s="67">
        <f>'Data 1'!O25/'Data 1'!$P25*100</f>
        <v>1.2056116918499573</v>
      </c>
      <c r="G25" s="54">
        <f t="shared" si="0"/>
        <v>100</v>
      </c>
    </row>
    <row r="26" spans="1:8" x14ac:dyDescent="0.2">
      <c r="A26" s="206">
        <v>2007</v>
      </c>
      <c r="B26" s="66">
        <f>'Data 1'!K26/'Data 1'!$P26*100</f>
        <v>14.398457747700199</v>
      </c>
      <c r="C26" s="124">
        <f>'Data 1'!L26/'Data 1'!$P26*100</f>
        <v>50.813419978727723</v>
      </c>
      <c r="D26" s="54">
        <f>'Data 1'!M26/'Data 1'!$P26*100</f>
        <v>31.05093672428913</v>
      </c>
      <c r="E26" s="124">
        <f>'Data 1'!N26/'Data 1'!$P26*100</f>
        <v>2.5119628520557495</v>
      </c>
      <c r="F26" s="67">
        <f>'Data 1'!O26/'Data 1'!$P26*100</f>
        <v>1.225222697227192</v>
      </c>
      <c r="G26" s="54">
        <f t="shared" si="0"/>
        <v>100</v>
      </c>
      <c r="H26" s="22"/>
    </row>
    <row r="27" spans="1:8" x14ac:dyDescent="0.2">
      <c r="A27" s="206">
        <v>2008</v>
      </c>
      <c r="B27" s="66">
        <f>'Data 1'!K27/'Data 1'!$P27*100</f>
        <v>12.374902002691817</v>
      </c>
      <c r="C27" s="124">
        <f>'Data 1'!L27/'Data 1'!$P27*100</f>
        <v>52.092474352831545</v>
      </c>
      <c r="D27" s="54">
        <f>'Data 1'!M27/'Data 1'!$P27*100</f>
        <v>31.831822681644056</v>
      </c>
      <c r="E27" s="124">
        <f>'Data 1'!N27/'Data 1'!$P27*100</f>
        <v>2.4622662406046167</v>
      </c>
      <c r="F27" s="67">
        <f>'Data 1'!O27/'Data 1'!$P27*100</f>
        <v>1.2385347222279737</v>
      </c>
      <c r="G27" s="54">
        <f t="shared" si="0"/>
        <v>100</v>
      </c>
    </row>
    <row r="28" spans="1:8" x14ac:dyDescent="0.2">
      <c r="A28" s="206">
        <v>2009</v>
      </c>
      <c r="B28" s="66">
        <f>'Data 1'!K28/'Data 1'!$P28*100</f>
        <v>11.659435965400984</v>
      </c>
      <c r="C28" s="124">
        <f>'Data 1'!L28/'Data 1'!$P28*100</f>
        <v>52.987950394864079</v>
      </c>
      <c r="D28" s="54">
        <f>'Data 1'!M28/'Data 1'!$P28*100</f>
        <v>31.84284476048748</v>
      </c>
      <c r="E28" s="124">
        <f>'Data 1'!N28/'Data 1'!$P28*100</f>
        <v>2.3535026077443928</v>
      </c>
      <c r="F28" s="67">
        <f>'Data 1'!O28/'Data 1'!$P28*100</f>
        <v>1.1562662715030478</v>
      </c>
      <c r="G28" s="54">
        <f t="shared" si="0"/>
        <v>99.999999999999972</v>
      </c>
    </row>
    <row r="29" spans="1:8" ht="18" customHeight="1" x14ac:dyDescent="0.2">
      <c r="A29" s="206">
        <v>2010</v>
      </c>
      <c r="B29" s="66">
        <f>'Data 1'!K29/'Data 1'!$P29*100</f>
        <v>10.810339234142177</v>
      </c>
      <c r="C29" s="124">
        <f>'Data 1'!L29/'Data 1'!$P29*100</f>
        <v>53.059680128160579</v>
      </c>
      <c r="D29" s="54">
        <f>'Data 1'!M29/'Data 1'!$P29*100</f>
        <v>31.549818784249666</v>
      </c>
      <c r="E29" s="124">
        <f>'Data 1'!N29/'Data 1'!$P29*100</f>
        <v>2.2099172613607099</v>
      </c>
      <c r="F29" s="67">
        <f>'Data 1'!O29/'Data 1'!$P29*100</f>
        <v>2.3702445920868791</v>
      </c>
      <c r="G29" s="54">
        <f t="shared" si="0"/>
        <v>100.00000000000001</v>
      </c>
    </row>
    <row r="30" spans="1:8" x14ac:dyDescent="0.2">
      <c r="A30" s="206">
        <v>2011</v>
      </c>
      <c r="B30" s="66">
        <f>'Data 1'!K30/'Data 1'!$P30*100</f>
        <v>10.516399035539003</v>
      </c>
      <c r="C30" s="124">
        <f>'Data 1'!L30/'Data 1'!$P30*100</f>
        <v>53.179603393710238</v>
      </c>
      <c r="D30" s="54">
        <f>'Data 1'!M30/'Data 1'!$P30*100</f>
        <v>31.515977443562125</v>
      </c>
      <c r="E30" s="124">
        <f>'Data 1'!N30/'Data 1'!$P30*100</f>
        <v>2.107388703698017</v>
      </c>
      <c r="F30" s="67">
        <f>'Data 1'!O30/'Data 1'!$P30*100</f>
        <v>2.6806314234906283</v>
      </c>
      <c r="G30" s="54">
        <f t="shared" si="0"/>
        <v>100.00000000000001</v>
      </c>
    </row>
    <row r="31" spans="1:8" x14ac:dyDescent="0.2">
      <c r="A31" s="206">
        <v>2012</v>
      </c>
      <c r="B31" s="66">
        <f>'Data 1'!K31/'Data 1'!$P31*100</f>
        <v>10.094156178465751</v>
      </c>
      <c r="C31" s="124">
        <f>'Data 1'!L31/'Data 1'!$P31*100</f>
        <v>53.783272665484148</v>
      </c>
      <c r="D31" s="54">
        <f>'Data 1'!M31/'Data 1'!$P31*100</f>
        <v>31.735592230121533</v>
      </c>
      <c r="E31" s="124">
        <f>'Data 1'!N31/'Data 1'!$P31*100</f>
        <v>2.0262553372418282</v>
      </c>
      <c r="F31" s="67">
        <f>'Data 1'!O31/'Data 1'!$P31*100</f>
        <v>2.3607235886867364</v>
      </c>
      <c r="G31" s="54">
        <f t="shared" si="0"/>
        <v>100</v>
      </c>
    </row>
    <row r="32" spans="1:8" x14ac:dyDescent="0.2">
      <c r="A32" s="206">
        <v>2013</v>
      </c>
      <c r="B32" s="66">
        <f>'Data 1'!K32/'Data 1'!$P32*100</f>
        <v>9.6483028539116873</v>
      </c>
      <c r="C32" s="124">
        <f>'Data 1'!L32/'Data 1'!$P32*100</f>
        <v>54.286277551128556</v>
      </c>
      <c r="D32" s="54">
        <f>'Data 1'!M32/'Data 1'!$P32*100</f>
        <v>31.904025026310549</v>
      </c>
      <c r="E32" s="124">
        <f>'Data 1'!N32/'Data 1'!$P32*100</f>
        <v>1.903616664382082</v>
      </c>
      <c r="F32" s="67">
        <f>'Data 1'!O32/'Data 1'!$P32*100</f>
        <v>2.2577779042671202</v>
      </c>
      <c r="G32" s="54">
        <f t="shared" si="0"/>
        <v>100</v>
      </c>
    </row>
    <row r="33" spans="1:9" x14ac:dyDescent="0.2">
      <c r="A33" s="206">
        <v>2014</v>
      </c>
      <c r="B33" s="66">
        <f>'Data 1'!K33/'Data 1'!$P33*100</f>
        <v>9.0994493342521547</v>
      </c>
      <c r="C33" s="124">
        <f>'Data 1'!L33/'Data 1'!$P33*100</f>
        <v>54.769216678103469</v>
      </c>
      <c r="D33" s="54">
        <f>'Data 1'!M33/'Data 1'!$P33*100</f>
        <v>32.093836898330586</v>
      </c>
      <c r="E33" s="124">
        <f>'Data 1'!N33/'Data 1'!$P33*100</f>
        <v>1.8339335370474621</v>
      </c>
      <c r="F33" s="67">
        <f>'Data 1'!O33/'Data 1'!$P33*100</f>
        <v>2.2035635522663304</v>
      </c>
      <c r="G33" s="54">
        <f t="shared" si="0"/>
        <v>100</v>
      </c>
    </row>
    <row r="34" spans="1:9" ht="18" customHeight="1" x14ac:dyDescent="0.2">
      <c r="A34" s="206">
        <v>2015</v>
      </c>
      <c r="B34" s="66">
        <f>'Data 1'!K34/'Data 1'!$P34*100</f>
        <v>8.6581144345297449</v>
      </c>
      <c r="C34" s="124">
        <f>'Data 1'!L34/'Data 1'!$P34*100</f>
        <v>55.148251418352686</v>
      </c>
      <c r="D34" s="54">
        <f>'Data 1'!M34/'Data 1'!$P34*100</f>
        <v>32.240143719923822</v>
      </c>
      <c r="E34" s="124">
        <f>'Data 1'!N34/'Data 1'!$P34*100</f>
        <v>1.7328947541767872</v>
      </c>
      <c r="F34" s="67">
        <f>'Data 1'!O34/'Data 1'!$P34*100</f>
        <v>2.2205956730169607</v>
      </c>
      <c r="G34" s="54">
        <f t="shared" si="0"/>
        <v>100</v>
      </c>
    </row>
    <row r="35" spans="1:9" x14ac:dyDescent="0.2">
      <c r="A35" s="207">
        <v>2016</v>
      </c>
      <c r="B35" s="66">
        <f>'Data 1'!K35/'Data 1'!$P35*100</f>
        <v>8.3286101291515955</v>
      </c>
      <c r="C35" s="124">
        <f>'Data 1'!L35/'Data 1'!$P35*100</f>
        <v>55.434387357723047</v>
      </c>
      <c r="D35" s="54">
        <f>'Data 1'!M35/'Data 1'!$P35*100</f>
        <v>32.342907062561558</v>
      </c>
      <c r="E35" s="124">
        <f>'Data 1'!N35/'Data 1'!$P35*100</f>
        <v>1.6655265390290224</v>
      </c>
      <c r="F35" s="67">
        <f>'Data 1'!O35/'Data 1'!$P35*100</f>
        <v>2.2285689115347846</v>
      </c>
      <c r="G35" s="54">
        <f t="shared" si="0"/>
        <v>99.999999999999986</v>
      </c>
    </row>
    <row r="36" spans="1:9" x14ac:dyDescent="0.2">
      <c r="A36" s="207">
        <v>2017</v>
      </c>
      <c r="B36" s="66">
        <f>'Data 1'!K36/'Data 1'!$P36*100</f>
        <v>7.8284398320544648</v>
      </c>
      <c r="C36" s="124">
        <f>'Data 1'!L36/'Data 1'!$P36*100</f>
        <v>55.93476387957795</v>
      </c>
      <c r="D36" s="54">
        <f>'Data 1'!M36/'Data 1'!$P36*100</f>
        <v>32.563683501706777</v>
      </c>
      <c r="E36" s="124">
        <f>'Data 1'!N36/'Data 1'!$P36*100</f>
        <v>1.5451953968840451</v>
      </c>
      <c r="F36" s="67">
        <f>'Data 1'!O36/'Data 1'!$P36*100</f>
        <v>2.1279173897767572</v>
      </c>
      <c r="G36" s="54">
        <f t="shared" si="0"/>
        <v>99.999999999999986</v>
      </c>
    </row>
    <row r="37" spans="1:9" x14ac:dyDescent="0.2">
      <c r="A37" s="207">
        <v>2018</v>
      </c>
      <c r="B37" s="66">
        <f>'Data 1'!K37/'Data 1'!$P37*100</f>
        <v>7.5314008138953596</v>
      </c>
      <c r="C37" s="124">
        <f>'Data 1'!L37/'Data 1'!$P37*100</f>
        <v>56.293986008084637</v>
      </c>
      <c r="D37" s="54">
        <f>'Data 1'!M37/'Data 1'!$P37*100</f>
        <v>32.736714946298612</v>
      </c>
      <c r="E37" s="124">
        <f>'Data 1'!N37/'Data 1'!$P37*100</f>
        <v>1.476123590200074</v>
      </c>
      <c r="F37" s="67">
        <f>'Data 1'!O37/'Data 1'!$P37*100</f>
        <v>1.9617746415213104</v>
      </c>
      <c r="G37" s="54">
        <f t="shared" si="0"/>
        <v>100</v>
      </c>
    </row>
    <row r="38" spans="1:9" x14ac:dyDescent="0.2">
      <c r="A38" s="207">
        <v>2019</v>
      </c>
      <c r="B38" s="66">
        <f>'Data 1'!K38/'Data 1'!$P38*100</f>
        <v>7.193714323888825</v>
      </c>
      <c r="C38" s="124">
        <f>'Data 1'!L38/'Data 1'!$P38*100</f>
        <v>56.471136145078518</v>
      </c>
      <c r="D38" s="54">
        <f>'Data 1'!M38/'Data 1'!$P38*100</f>
        <v>32.844003988357628</v>
      </c>
      <c r="E38" s="124">
        <f>'Data 1'!N38/'Data 1'!$P38*100</f>
        <v>1.408219168366257</v>
      </c>
      <c r="F38" s="67">
        <f>'Data 1'!O38/'Data 1'!$P38*100</f>
        <v>2.0829263743087711</v>
      </c>
      <c r="G38" s="54">
        <f t="shared" ref="G38" si="1">SUM(B38:F38)</f>
        <v>100</v>
      </c>
    </row>
    <row r="39" spans="1:9" ht="18" customHeight="1" x14ac:dyDescent="0.2">
      <c r="A39" s="207">
        <v>2020</v>
      </c>
      <c r="B39" s="66">
        <f>'Data 1'!K39/'Data 1'!$P39*100</f>
        <v>7.5581203427025638</v>
      </c>
      <c r="C39" s="124">
        <f>'Data 1'!L39/'Data 1'!$P39*100</f>
        <v>56.359009151189497</v>
      </c>
      <c r="D39" s="54">
        <f>'Data 1'!M39/'Data 1'!$P39*100</f>
        <v>32.821736437042794</v>
      </c>
      <c r="E39" s="124">
        <f>'Data 1'!N39/'Data 1'!$P39*100</f>
        <v>1.3465327769043196</v>
      </c>
      <c r="F39" s="67">
        <f>'Data 1'!O39/'Data 1'!$P39*100</f>
        <v>1.9146012921608293</v>
      </c>
      <c r="G39" s="54">
        <f t="shared" ref="G39:G41" si="2">SUM(B39:F39)</f>
        <v>100</v>
      </c>
    </row>
    <row r="40" spans="1:9" ht="12.75" customHeight="1" x14ac:dyDescent="0.2">
      <c r="A40" s="207">
        <v>2021</v>
      </c>
      <c r="B40" s="66">
        <f>'Data 1'!K40/'Data 1'!$P40*100</f>
        <v>7.4085459569779246</v>
      </c>
      <c r="C40" s="124">
        <f>'Data 1'!L40/'Data 1'!$P40*100</f>
        <v>56.450200115772766</v>
      </c>
      <c r="D40" s="54">
        <f>'Data 1'!M40/'Data 1'!$P40*100</f>
        <v>32.874843222454189</v>
      </c>
      <c r="E40" s="124">
        <f>'Data 1'!N40/'Data 1'!$P40*100</f>
        <v>1.3487115168186337</v>
      </c>
      <c r="F40" s="67">
        <f>'Data 1'!O40/'Data 1'!$P40*100</f>
        <v>1.9176991879764946</v>
      </c>
      <c r="G40" s="54">
        <f t="shared" si="2"/>
        <v>100.00000000000001</v>
      </c>
    </row>
    <row r="41" spans="1:9" ht="13.35" customHeight="1" x14ac:dyDescent="0.2">
      <c r="A41" s="207">
        <v>2022</v>
      </c>
      <c r="B41" s="66">
        <f>'Data 1'!K41/'Data 1'!$P41*100</f>
        <v>7.4522018642591172</v>
      </c>
      <c r="C41" s="124">
        <f>'Data 1'!L41/'Data 1'!$P41*100</f>
        <v>56.423584433713017</v>
      </c>
      <c r="D41" s="54">
        <f>'Data 1'!M41/'Data 1'!$P41*100</f>
        <v>32.85934307589708</v>
      </c>
      <c r="E41" s="124">
        <f>'Data 1'!N41/'Data 1'!$P41*100</f>
        <v>1.3480756133701364</v>
      </c>
      <c r="F41" s="67">
        <f>'Data 1'!O41/'Data 1'!$P41*100</f>
        <v>1.916795012760663</v>
      </c>
      <c r="G41" s="54">
        <f t="shared" si="2"/>
        <v>100.00000000000001</v>
      </c>
    </row>
    <row r="42" spans="1:9" s="85" customFormat="1" x14ac:dyDescent="0.2">
      <c r="A42" s="207"/>
      <c r="B42" s="66"/>
      <c r="C42" s="124"/>
      <c r="D42" s="54"/>
      <c r="E42" s="124"/>
      <c r="F42" s="67"/>
      <c r="G42" s="54"/>
    </row>
    <row r="43" spans="1:9" s="85" customFormat="1" ht="11.25" x14ac:dyDescent="0.2">
      <c r="A43" s="210" t="s">
        <v>101</v>
      </c>
      <c r="B43" s="84"/>
      <c r="C43" s="84"/>
      <c r="D43" s="84"/>
      <c r="E43" s="84"/>
      <c r="F43" s="84"/>
      <c r="G43" s="83"/>
      <c r="H43" s="83"/>
    </row>
    <row r="44" spans="1:9" s="85" customFormat="1" ht="11.25" x14ac:dyDescent="0.2">
      <c r="A44" s="210" t="s">
        <v>102</v>
      </c>
    </row>
    <row r="45" spans="1:9" s="191" customFormat="1" ht="22.5" customHeight="1" x14ac:dyDescent="0.2">
      <c r="A45" s="236" t="s">
        <v>103</v>
      </c>
      <c r="B45" s="236"/>
      <c r="C45" s="236"/>
      <c r="D45" s="236"/>
      <c r="E45" s="236"/>
      <c r="F45" s="236"/>
      <c r="G45" s="236"/>
      <c r="H45" s="236"/>
      <c r="I45" s="211"/>
    </row>
    <row r="46" spans="1:9" s="85" customFormat="1" ht="22.5" customHeight="1" x14ac:dyDescent="0.2">
      <c r="A46" s="236" t="s">
        <v>104</v>
      </c>
      <c r="B46" s="236"/>
      <c r="C46" s="236"/>
      <c r="D46" s="236"/>
      <c r="E46" s="236"/>
      <c r="F46" s="236"/>
      <c r="G46" s="236"/>
      <c r="H46" s="236"/>
      <c r="I46" s="211"/>
    </row>
    <row r="47" spans="1:9" s="85" customFormat="1" ht="11.25" x14ac:dyDescent="0.2">
      <c r="A47" s="181"/>
    </row>
    <row r="48" spans="1:9" s="85" customFormat="1" ht="11.25" x14ac:dyDescent="0.2">
      <c r="A48" s="107" t="s">
        <v>110</v>
      </c>
    </row>
  </sheetData>
  <mergeCells count="3">
    <mergeCell ref="A45:H45"/>
    <mergeCell ref="A46:H46"/>
    <mergeCell ref="B3:G3"/>
  </mergeCells>
  <phoneticPr fontId="0" type="noConversion"/>
  <pageMargins left="0.74803149606299213" right="0.39370078740157483" top="0.98425196850393704" bottom="1.0629921259842521" header="0.39370078740157483" footer="0.39370078740157483"/>
  <pageSetup paperSize="9" orientation="portrait" r:id="rId1"/>
  <headerFooter alignWithMargins="0">
    <oddHeader>&amp;L&amp;G</oddHeader>
    <oddFooter>&amp;LKela | Statistical Information Service&amp;2
&amp;G
&amp;10PO Box 450 | FIN-00101 HELSINKI | tilastot@kela.fi | www.kela.fi/statistics&amp;R
&amp;P(&amp;N)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ul6"/>
  <dimension ref="A1:J50"/>
  <sheetViews>
    <sheetView tabSelected="1" zoomScaleNormal="100" workbookViewId="0">
      <pane xSplit="1" ySplit="4" topLeftCell="B11" activePane="bottomRight" state="frozen"/>
      <selection activeCell="B52" sqref="B52"/>
      <selection pane="topRight" activeCell="B52" sqref="B52"/>
      <selection pane="bottomLeft" activeCell="B52" sqref="B52"/>
      <selection pane="bottomRight" activeCell="C27" sqref="C27"/>
    </sheetView>
  </sheetViews>
  <sheetFormatPr defaultColWidth="9.140625" defaultRowHeight="12.75" x14ac:dyDescent="0.2"/>
  <cols>
    <col min="1" max="1" width="6.140625" style="46" customWidth="1"/>
    <col min="2" max="2" width="11.7109375" style="19" customWidth="1"/>
    <col min="3" max="3" width="25" style="19" customWidth="1"/>
    <col min="4" max="4" width="20.85546875" style="19" customWidth="1"/>
    <col min="5" max="5" width="10.5703125" style="19" customWidth="1"/>
    <col min="6" max="16384" width="9.140625" style="19"/>
  </cols>
  <sheetData>
    <row r="1" spans="1:10" s="122" customFormat="1" ht="36" customHeight="1" x14ac:dyDescent="0.2">
      <c r="A1" s="121" t="s">
        <v>76</v>
      </c>
      <c r="B1" s="237" t="str">
        <f>"Number of pensioners in Finland by type of pension received, 1980–"&amp;A47</f>
        <v>Number of pensioners in Finland by type of pension received, 1980–2022</v>
      </c>
      <c r="C1" s="237"/>
      <c r="D1" s="237"/>
      <c r="E1" s="237"/>
    </row>
    <row r="2" spans="1:10" s="35" customFormat="1" ht="6.75" customHeight="1" x14ac:dyDescent="0.2">
      <c r="A2" s="114"/>
      <c r="B2" s="32"/>
      <c r="C2" s="32"/>
      <c r="D2" s="32"/>
      <c r="E2" s="32"/>
      <c r="F2" s="32"/>
      <c r="G2" s="32"/>
      <c r="H2" s="32"/>
      <c r="I2" s="32"/>
      <c r="J2" s="32"/>
    </row>
    <row r="3" spans="1:10" s="35" customFormat="1" x14ac:dyDescent="0.2">
      <c r="A3" s="100" t="s">
        <v>5</v>
      </c>
      <c r="B3" s="234" t="s">
        <v>34</v>
      </c>
      <c r="C3" s="234"/>
      <c r="D3" s="234"/>
      <c r="E3" s="234"/>
    </row>
    <row r="4" spans="1:10" s="36" customFormat="1" ht="30.75" customHeight="1" x14ac:dyDescent="0.2">
      <c r="A4" s="101"/>
      <c r="B4" s="133" t="s">
        <v>11</v>
      </c>
      <c r="C4" s="143" t="s">
        <v>86</v>
      </c>
      <c r="D4" s="115" t="s">
        <v>12</v>
      </c>
      <c r="E4" s="116" t="s">
        <v>9</v>
      </c>
    </row>
    <row r="5" spans="1:10" ht="18" customHeight="1" x14ac:dyDescent="0.2">
      <c r="A5" s="46">
        <v>1980</v>
      </c>
      <c r="B5" s="69">
        <v>325563</v>
      </c>
      <c r="C5" s="260">
        <v>601562</v>
      </c>
      <c r="D5" s="119">
        <v>83745</v>
      </c>
      <c r="E5" s="64">
        <v>1010870</v>
      </c>
    </row>
    <row r="6" spans="1:10" x14ac:dyDescent="0.2">
      <c r="A6" s="46">
        <v>1981</v>
      </c>
      <c r="B6" s="69">
        <v>304765</v>
      </c>
      <c r="C6" s="260">
        <v>627883</v>
      </c>
      <c r="D6" s="119">
        <v>84122</v>
      </c>
      <c r="E6" s="64">
        <v>1016770</v>
      </c>
    </row>
    <row r="7" spans="1:10" x14ac:dyDescent="0.2">
      <c r="A7" s="46">
        <v>1982</v>
      </c>
      <c r="B7" s="69">
        <v>285744</v>
      </c>
      <c r="C7" s="260">
        <v>651634</v>
      </c>
      <c r="D7" s="119">
        <v>86902</v>
      </c>
      <c r="E7" s="64">
        <v>1024280</v>
      </c>
    </row>
    <row r="8" spans="1:10" x14ac:dyDescent="0.2">
      <c r="A8" s="46">
        <v>1983</v>
      </c>
      <c r="B8" s="69">
        <v>268252</v>
      </c>
      <c r="C8" s="260">
        <v>687478</v>
      </c>
      <c r="D8" s="119">
        <v>85475</v>
      </c>
      <c r="E8" s="64">
        <v>1041205</v>
      </c>
    </row>
    <row r="9" spans="1:10" x14ac:dyDescent="0.2">
      <c r="A9" s="46">
        <v>1984</v>
      </c>
      <c r="B9" s="69">
        <v>253869</v>
      </c>
      <c r="C9" s="260">
        <v>711837</v>
      </c>
      <c r="D9" s="119">
        <v>88107</v>
      </c>
      <c r="E9" s="64">
        <v>1053813</v>
      </c>
    </row>
    <row r="10" spans="1:10" ht="18" customHeight="1" x14ac:dyDescent="0.2">
      <c r="A10" s="46">
        <v>1985</v>
      </c>
      <c r="B10" s="69">
        <v>231943</v>
      </c>
      <c r="C10" s="260">
        <v>746279</v>
      </c>
      <c r="D10" s="119">
        <v>90056</v>
      </c>
      <c r="E10" s="64">
        <v>1068278</v>
      </c>
    </row>
    <row r="11" spans="1:10" x14ac:dyDescent="0.2">
      <c r="A11" s="46">
        <v>1986</v>
      </c>
      <c r="B11" s="69">
        <v>218407</v>
      </c>
      <c r="C11" s="260">
        <v>791585</v>
      </c>
      <c r="D11" s="119">
        <v>92719</v>
      </c>
      <c r="E11" s="64">
        <v>1102711</v>
      </c>
    </row>
    <row r="12" spans="1:10" x14ac:dyDescent="0.2">
      <c r="A12" s="46">
        <v>1987</v>
      </c>
      <c r="B12" s="69">
        <v>203515</v>
      </c>
      <c r="C12" s="260">
        <v>824607</v>
      </c>
      <c r="D12" s="119">
        <v>94866</v>
      </c>
      <c r="E12" s="64">
        <v>1122988</v>
      </c>
    </row>
    <row r="13" spans="1:10" x14ac:dyDescent="0.2">
      <c r="A13" s="46">
        <v>1988</v>
      </c>
      <c r="B13" s="69">
        <v>190252</v>
      </c>
      <c r="C13" s="260">
        <v>848530</v>
      </c>
      <c r="D13" s="119">
        <v>94751</v>
      </c>
      <c r="E13" s="64">
        <v>1133533</v>
      </c>
    </row>
    <row r="14" spans="1:10" x14ac:dyDescent="0.2">
      <c r="A14" s="46">
        <v>1989</v>
      </c>
      <c r="B14" s="69">
        <v>179528</v>
      </c>
      <c r="C14" s="260">
        <v>869935</v>
      </c>
      <c r="D14" s="119">
        <v>99748</v>
      </c>
      <c r="E14" s="64">
        <v>1149211</v>
      </c>
    </row>
    <row r="15" spans="1:10" ht="18" customHeight="1" x14ac:dyDescent="0.2">
      <c r="A15" s="46">
        <v>1990</v>
      </c>
      <c r="B15" s="69">
        <v>167215</v>
      </c>
      <c r="C15" s="260">
        <v>892109</v>
      </c>
      <c r="D15" s="119">
        <v>101659</v>
      </c>
      <c r="E15" s="64">
        <v>1160983</v>
      </c>
    </row>
    <row r="16" spans="1:10" x14ac:dyDescent="0.2">
      <c r="A16" s="46">
        <v>1991</v>
      </c>
      <c r="B16" s="69">
        <v>156188</v>
      </c>
      <c r="C16" s="260">
        <v>914121</v>
      </c>
      <c r="D16" s="119">
        <v>101015</v>
      </c>
      <c r="E16" s="64">
        <v>1171324</v>
      </c>
    </row>
    <row r="17" spans="1:8" x14ac:dyDescent="0.2">
      <c r="A17" s="46">
        <v>1992</v>
      </c>
      <c r="B17" s="69">
        <v>146401</v>
      </c>
      <c r="C17" s="260">
        <v>935903</v>
      </c>
      <c r="D17" s="119">
        <v>100630</v>
      </c>
      <c r="E17" s="64">
        <v>1182934</v>
      </c>
    </row>
    <row r="18" spans="1:8" x14ac:dyDescent="0.2">
      <c r="A18" s="46">
        <v>1993</v>
      </c>
      <c r="B18" s="69">
        <v>138655</v>
      </c>
      <c r="C18" s="260">
        <v>957063</v>
      </c>
      <c r="D18" s="119">
        <v>102889</v>
      </c>
      <c r="E18" s="64">
        <v>1198607</v>
      </c>
    </row>
    <row r="19" spans="1:8" x14ac:dyDescent="0.2">
      <c r="A19" s="46">
        <v>1994</v>
      </c>
      <c r="B19" s="69">
        <v>130208</v>
      </c>
      <c r="C19" s="260">
        <v>978196</v>
      </c>
      <c r="D19" s="119">
        <v>102582</v>
      </c>
      <c r="E19" s="64">
        <v>1210986</v>
      </c>
    </row>
    <row r="20" spans="1:8" ht="18" customHeight="1" x14ac:dyDescent="0.2">
      <c r="A20" s="46">
        <v>1995</v>
      </c>
      <c r="B20" s="69">
        <v>125236</v>
      </c>
      <c r="C20" s="260">
        <v>993991</v>
      </c>
      <c r="D20" s="119">
        <v>100520</v>
      </c>
      <c r="E20" s="64">
        <v>1219747</v>
      </c>
    </row>
    <row r="21" spans="1:8" x14ac:dyDescent="0.2">
      <c r="A21" s="46">
        <v>1996</v>
      </c>
      <c r="B21" s="69">
        <v>123051</v>
      </c>
      <c r="C21" s="260">
        <v>994597</v>
      </c>
      <c r="D21" s="119">
        <v>115005</v>
      </c>
      <c r="E21" s="64">
        <v>1232653</v>
      </c>
    </row>
    <row r="22" spans="1:8" x14ac:dyDescent="0.2">
      <c r="A22" s="46">
        <v>1997</v>
      </c>
      <c r="B22" s="69">
        <v>124757</v>
      </c>
      <c r="C22" s="260">
        <v>983925</v>
      </c>
      <c r="D22" s="119">
        <v>133551</v>
      </c>
      <c r="E22" s="64">
        <v>1242233</v>
      </c>
    </row>
    <row r="23" spans="1:8" x14ac:dyDescent="0.2">
      <c r="A23" s="46">
        <v>1998</v>
      </c>
      <c r="B23" s="69">
        <v>124119</v>
      </c>
      <c r="C23" s="260">
        <v>968667</v>
      </c>
      <c r="D23" s="119">
        <v>162080</v>
      </c>
      <c r="E23" s="64">
        <v>1254866</v>
      </c>
    </row>
    <row r="24" spans="1:8" x14ac:dyDescent="0.2">
      <c r="A24" s="46">
        <v>1999</v>
      </c>
      <c r="B24" s="69">
        <v>121051</v>
      </c>
      <c r="C24" s="260">
        <v>952510</v>
      </c>
      <c r="D24" s="119">
        <v>196420</v>
      </c>
      <c r="E24" s="64">
        <v>1269981</v>
      </c>
    </row>
    <row r="25" spans="1:8" ht="18" customHeight="1" x14ac:dyDescent="0.2">
      <c r="A25" s="46">
        <v>2000</v>
      </c>
      <c r="B25" s="69">
        <v>117559</v>
      </c>
      <c r="C25" s="260">
        <v>936013</v>
      </c>
      <c r="D25" s="119">
        <v>230573</v>
      </c>
      <c r="E25" s="64">
        <v>1284145</v>
      </c>
    </row>
    <row r="26" spans="1:8" x14ac:dyDescent="0.2">
      <c r="A26" s="46">
        <v>2001</v>
      </c>
      <c r="B26" s="69">
        <v>110865</v>
      </c>
      <c r="C26" s="260">
        <v>607972</v>
      </c>
      <c r="D26" s="119">
        <v>577641</v>
      </c>
      <c r="E26" s="64">
        <v>1296478</v>
      </c>
    </row>
    <row r="27" spans="1:8" x14ac:dyDescent="0.2">
      <c r="A27" s="46">
        <v>2002</v>
      </c>
      <c r="B27" s="69">
        <v>108812</v>
      </c>
      <c r="C27" s="260">
        <v>605350</v>
      </c>
      <c r="D27" s="119">
        <v>603138</v>
      </c>
      <c r="E27" s="64">
        <v>1317300</v>
      </c>
    </row>
    <row r="28" spans="1:8" x14ac:dyDescent="0.2">
      <c r="A28" s="46">
        <v>2003</v>
      </c>
      <c r="B28" s="69">
        <v>106707</v>
      </c>
      <c r="C28" s="260">
        <v>598170</v>
      </c>
      <c r="D28" s="119">
        <v>625111</v>
      </c>
      <c r="E28" s="64">
        <v>1329988</v>
      </c>
    </row>
    <row r="29" spans="1:8" x14ac:dyDescent="0.2">
      <c r="A29" s="46">
        <v>2004</v>
      </c>
      <c r="B29" s="69">
        <v>105709</v>
      </c>
      <c r="C29" s="260">
        <v>592151</v>
      </c>
      <c r="D29" s="119">
        <v>640142</v>
      </c>
      <c r="E29" s="64">
        <v>1338002</v>
      </c>
      <c r="F29" s="32"/>
      <c r="G29" s="32"/>
      <c r="H29" s="32"/>
    </row>
    <row r="30" spans="1:8" ht="18" customHeight="1" x14ac:dyDescent="0.2">
      <c r="A30" s="46">
        <v>2005</v>
      </c>
      <c r="B30" s="69">
        <v>104712</v>
      </c>
      <c r="C30" s="260">
        <v>587465</v>
      </c>
      <c r="D30" s="119">
        <v>664109</v>
      </c>
      <c r="E30" s="64">
        <v>1356286</v>
      </c>
    </row>
    <row r="31" spans="1:8" x14ac:dyDescent="0.2">
      <c r="A31" s="46">
        <v>2006</v>
      </c>
      <c r="B31" s="69">
        <v>103437</v>
      </c>
      <c r="C31" s="260">
        <v>581596</v>
      </c>
      <c r="D31" s="119">
        <v>686911</v>
      </c>
      <c r="E31" s="64">
        <v>1371944</v>
      </c>
    </row>
    <row r="32" spans="1:8" x14ac:dyDescent="0.2">
      <c r="A32" s="46">
        <v>2007</v>
      </c>
      <c r="B32" s="69">
        <v>102894</v>
      </c>
      <c r="C32" s="260">
        <v>573027</v>
      </c>
      <c r="D32" s="119">
        <v>713911</v>
      </c>
      <c r="E32" s="64">
        <f>SUM(B32:D32)</f>
        <v>1389832</v>
      </c>
    </row>
    <row r="33" spans="1:5" x14ac:dyDescent="0.2">
      <c r="A33" s="46">
        <v>2008</v>
      </c>
      <c r="B33" s="69">
        <v>104302</v>
      </c>
      <c r="C33" s="260">
        <f>1414199-104302-704673</f>
        <v>605224</v>
      </c>
      <c r="D33" s="119">
        <v>704673</v>
      </c>
      <c r="E33" s="64">
        <f>SUM(B33:D33)</f>
        <v>1414199</v>
      </c>
    </row>
    <row r="34" spans="1:5" x14ac:dyDescent="0.2">
      <c r="A34" s="46">
        <v>2009</v>
      </c>
      <c r="B34" s="69">
        <v>105061</v>
      </c>
      <c r="C34" s="260">
        <v>601195</v>
      </c>
      <c r="D34" s="119">
        <v>736933</v>
      </c>
      <c r="E34" s="64">
        <f>SUM(B34:D34)</f>
        <v>1443189</v>
      </c>
    </row>
    <row r="35" spans="1:5" ht="18" customHeight="1" x14ac:dyDescent="0.2">
      <c r="A35" s="46">
        <v>2010</v>
      </c>
      <c r="B35" s="69">
        <v>105415</v>
      </c>
      <c r="C35" s="260">
        <v>591134</v>
      </c>
      <c r="D35" s="119">
        <v>767286</v>
      </c>
      <c r="E35" s="64">
        <v>1463835</v>
      </c>
    </row>
    <row r="36" spans="1:5" x14ac:dyDescent="0.2">
      <c r="A36" s="46">
        <v>2011</v>
      </c>
      <c r="B36" s="69">
        <v>105900</v>
      </c>
      <c r="C36" s="260">
        <v>580643</v>
      </c>
      <c r="D36" s="119">
        <v>796498</v>
      </c>
      <c r="E36" s="64">
        <f>SUM(B36:D36)</f>
        <v>1483041</v>
      </c>
    </row>
    <row r="37" spans="1:5" x14ac:dyDescent="0.2">
      <c r="A37" s="46">
        <v>2012</v>
      </c>
      <c r="B37" s="69">
        <v>104351</v>
      </c>
      <c r="C37" s="260">
        <v>569923</v>
      </c>
      <c r="D37" s="119">
        <v>820151</v>
      </c>
      <c r="E37" s="64">
        <v>1494425</v>
      </c>
    </row>
    <row r="38" spans="1:5" x14ac:dyDescent="0.2">
      <c r="A38" s="46">
        <v>2013</v>
      </c>
      <c r="B38" s="69">
        <v>104241</v>
      </c>
      <c r="C38" s="260">
        <v>561673</v>
      </c>
      <c r="D38" s="119">
        <v>847208</v>
      </c>
      <c r="E38" s="117">
        <v>1513122</v>
      </c>
    </row>
    <row r="39" spans="1:5" x14ac:dyDescent="0.2">
      <c r="A39" s="46">
        <v>2014</v>
      </c>
      <c r="B39" s="69">
        <v>103275</v>
      </c>
      <c r="C39" s="260">
        <v>549820</v>
      </c>
      <c r="D39" s="119">
        <v>872222</v>
      </c>
      <c r="E39" s="64">
        <v>1525317</v>
      </c>
    </row>
    <row r="40" spans="1:5" ht="18" customHeight="1" x14ac:dyDescent="0.2">
      <c r="A40" s="120">
        <v>2015</v>
      </c>
      <c r="B40" s="69">
        <v>102994</v>
      </c>
      <c r="C40" s="260">
        <v>540530</v>
      </c>
      <c r="D40" s="119">
        <v>897448</v>
      </c>
      <c r="E40" s="64">
        <v>1540972</v>
      </c>
    </row>
    <row r="41" spans="1:5" s="21" customFormat="1" x14ac:dyDescent="0.2">
      <c r="A41" s="120">
        <v>2016</v>
      </c>
      <c r="B41" s="69">
        <v>102153</v>
      </c>
      <c r="C41" s="260">
        <v>536059</v>
      </c>
      <c r="D41" s="119">
        <v>920688</v>
      </c>
      <c r="E41" s="64">
        <v>1558900</v>
      </c>
    </row>
    <row r="42" spans="1:5" s="21" customFormat="1" x14ac:dyDescent="0.2">
      <c r="A42" s="190">
        <v>2017</v>
      </c>
      <c r="B42" s="69">
        <v>100972</v>
      </c>
      <c r="C42" s="260">
        <v>527375</v>
      </c>
      <c r="D42" s="119">
        <v>957235</v>
      </c>
      <c r="E42" s="64">
        <v>1585582</v>
      </c>
    </row>
    <row r="43" spans="1:5" s="21" customFormat="1" x14ac:dyDescent="0.2">
      <c r="A43" s="207">
        <v>2018</v>
      </c>
      <c r="B43" s="69">
        <v>99903</v>
      </c>
      <c r="C43" s="260">
        <v>517550</v>
      </c>
      <c r="D43" s="119">
        <v>982772</v>
      </c>
      <c r="E43" s="64">
        <v>1600225</v>
      </c>
    </row>
    <row r="44" spans="1:5" s="21" customFormat="1" x14ac:dyDescent="0.2">
      <c r="A44" s="207">
        <v>2019</v>
      </c>
      <c r="B44" s="69">
        <v>100265</v>
      </c>
      <c r="C44" s="260">
        <v>506268</v>
      </c>
      <c r="D44" s="119">
        <v>1005940</v>
      </c>
      <c r="E44" s="64">
        <v>1612473</v>
      </c>
    </row>
    <row r="45" spans="1:5" s="21" customFormat="1" ht="18" customHeight="1" x14ac:dyDescent="0.2">
      <c r="A45" s="207">
        <v>2020</v>
      </c>
      <c r="B45" s="69">
        <v>100516</v>
      </c>
      <c r="C45" s="260">
        <v>498333</v>
      </c>
      <c r="D45" s="119">
        <v>1018712</v>
      </c>
      <c r="E45" s="64">
        <v>1617561</v>
      </c>
    </row>
    <row r="46" spans="1:5" s="21" customFormat="1" x14ac:dyDescent="0.2">
      <c r="A46" s="207">
        <v>2021</v>
      </c>
      <c r="B46" s="69">
        <v>99376</v>
      </c>
      <c r="C46" s="260">
        <v>488570</v>
      </c>
      <c r="D46" s="119">
        <v>1033487</v>
      </c>
      <c r="E46" s="64">
        <v>1621433</v>
      </c>
    </row>
    <row r="47" spans="1:5" s="21" customFormat="1" ht="12.75" customHeight="1" x14ac:dyDescent="0.2">
      <c r="A47" s="207">
        <v>2022</v>
      </c>
      <c r="B47" s="69">
        <v>96663</v>
      </c>
      <c r="C47" s="260">
        <v>478426</v>
      </c>
      <c r="D47" s="119">
        <v>1072929</v>
      </c>
      <c r="E47" s="64">
        <v>1648018</v>
      </c>
    </row>
    <row r="48" spans="1:5" s="103" customFormat="1" ht="8.4499999999999993" customHeight="1" x14ac:dyDescent="0.2">
      <c r="A48" s="24"/>
      <c r="B48" s="21"/>
      <c r="C48" s="21"/>
      <c r="D48" s="21"/>
      <c r="E48" s="21"/>
    </row>
    <row r="49" spans="1:5" s="85" customFormat="1" ht="11.25" x14ac:dyDescent="0.2">
      <c r="A49" s="104" t="s">
        <v>45</v>
      </c>
      <c r="B49" s="103"/>
      <c r="C49" s="103"/>
      <c r="D49" s="103"/>
      <c r="E49" s="103"/>
    </row>
    <row r="50" spans="1:5" x14ac:dyDescent="0.2">
      <c r="A50" s="107" t="s">
        <v>110</v>
      </c>
      <c r="B50" s="103"/>
      <c r="C50" s="103"/>
      <c r="D50" s="103"/>
      <c r="E50" s="103"/>
    </row>
  </sheetData>
  <mergeCells count="2">
    <mergeCell ref="B3:E3"/>
    <mergeCell ref="B1:E1"/>
  </mergeCells>
  <phoneticPr fontId="0" type="noConversion"/>
  <pageMargins left="0.74803149606299213" right="0.39370078740157483" top="0.98425196850393704" bottom="1.0629921259842521" header="0.39370078740157483" footer="0.39370078740157483"/>
  <pageSetup paperSize="9" orientation="portrait" r:id="rId1"/>
  <headerFooter alignWithMargins="0">
    <oddHeader>&amp;L&amp;G</oddHeader>
    <oddFooter>&amp;LKela | Statistical Information Service&amp;2
&amp;G
&amp;10PO Box 450 | FIN-00101 HELSINKI | tilastot@kela.fi | www.kela.fi/statistics&amp;R
&amp;P(&amp;N)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ul8"/>
  <dimension ref="A1:I42"/>
  <sheetViews>
    <sheetView zoomScaleNormal="100" workbookViewId="0">
      <pane xSplit="1" ySplit="4" topLeftCell="B5" activePane="bottomRight" state="frozen"/>
      <selection activeCell="B52" sqref="B52"/>
      <selection pane="topRight" activeCell="B52" sqref="B52"/>
      <selection pane="bottomLeft" activeCell="B52" sqref="B52"/>
      <selection pane="bottomRight" activeCell="B5" sqref="B5"/>
    </sheetView>
  </sheetViews>
  <sheetFormatPr defaultColWidth="9.140625" defaultRowHeight="12.75" x14ac:dyDescent="0.2"/>
  <cols>
    <col min="1" max="1" width="6.140625" style="46" customWidth="1"/>
    <col min="2" max="2" width="11.42578125" style="19" customWidth="1"/>
    <col min="3" max="3" width="10.42578125" style="19" bestFit="1" customWidth="1"/>
    <col min="4" max="4" width="15.85546875" style="19" customWidth="1"/>
    <col min="5" max="5" width="10.5703125" style="19" customWidth="1"/>
    <col min="6" max="6" width="10.5703125" style="19" bestFit="1" customWidth="1"/>
    <col min="7" max="7" width="10.42578125" style="19" bestFit="1" customWidth="1"/>
    <col min="8" max="8" width="12.5703125" style="19" customWidth="1"/>
    <col min="9" max="16384" width="9.140625" style="19"/>
  </cols>
  <sheetData>
    <row r="1" spans="1:9" s="14" customFormat="1" ht="18" x14ac:dyDescent="0.25">
      <c r="A1" s="98" t="s">
        <v>75</v>
      </c>
      <c r="B1" s="70" t="str">
        <f>"Number of pensioners in Finland, by pension category, 1990–"&amp;A37</f>
        <v>Number of pensioners in Finland, by pension category, 1990–2022</v>
      </c>
    </row>
    <row r="2" spans="1:9" s="35" customFormat="1" ht="6.75" customHeight="1" x14ac:dyDescent="0.2">
      <c r="A2" s="25"/>
    </row>
    <row r="3" spans="1:9" s="35" customFormat="1" x14ac:dyDescent="0.2">
      <c r="A3" s="123" t="s">
        <v>5</v>
      </c>
      <c r="B3" s="235" t="s">
        <v>13</v>
      </c>
      <c r="C3" s="239"/>
      <c r="D3" s="239"/>
      <c r="E3" s="239"/>
      <c r="F3" s="239"/>
      <c r="G3" s="239"/>
      <c r="H3" s="239"/>
    </row>
    <row r="4" spans="1:9" s="36" customFormat="1" ht="30" customHeight="1" x14ac:dyDescent="0.2">
      <c r="A4" s="101"/>
      <c r="B4" s="223" t="s">
        <v>35</v>
      </c>
      <c r="C4" s="223" t="s">
        <v>14</v>
      </c>
      <c r="D4" s="223" t="s">
        <v>77</v>
      </c>
      <c r="E4" s="223" t="s">
        <v>78</v>
      </c>
      <c r="F4" s="223" t="s">
        <v>15</v>
      </c>
      <c r="G4" s="223" t="s">
        <v>16</v>
      </c>
      <c r="H4" s="224" t="s">
        <v>9</v>
      </c>
      <c r="I4" s="222"/>
    </row>
    <row r="5" spans="1:9" ht="18" customHeight="1" x14ac:dyDescent="0.2">
      <c r="A5" s="46">
        <v>1990</v>
      </c>
      <c r="B5" s="61">
        <v>737154</v>
      </c>
      <c r="C5" s="61">
        <v>300932</v>
      </c>
      <c r="D5" s="118">
        <v>55486</v>
      </c>
      <c r="E5" s="61">
        <v>40805</v>
      </c>
      <c r="F5" s="61">
        <v>194784</v>
      </c>
      <c r="G5" s="61">
        <v>28429</v>
      </c>
      <c r="H5" s="61">
        <v>1160983</v>
      </c>
    </row>
    <row r="6" spans="1:9" x14ac:dyDescent="0.2">
      <c r="A6" s="46">
        <v>1991</v>
      </c>
      <c r="B6" s="61">
        <v>750903</v>
      </c>
      <c r="C6" s="61">
        <v>305407</v>
      </c>
      <c r="D6" s="118">
        <v>47764</v>
      </c>
      <c r="E6" s="61">
        <v>41676</v>
      </c>
      <c r="F6" s="61">
        <v>203718</v>
      </c>
      <c r="G6" s="61">
        <v>28744</v>
      </c>
      <c r="H6" s="61">
        <v>1171324</v>
      </c>
    </row>
    <row r="7" spans="1:9" x14ac:dyDescent="0.2">
      <c r="A7" s="46">
        <v>1992</v>
      </c>
      <c r="B7" s="61">
        <v>762566</v>
      </c>
      <c r="C7" s="61">
        <v>308537</v>
      </c>
      <c r="D7" s="118">
        <v>43719</v>
      </c>
      <c r="E7" s="61">
        <v>46293</v>
      </c>
      <c r="F7" s="61">
        <v>212427</v>
      </c>
      <c r="G7" s="61">
        <v>29080</v>
      </c>
      <c r="H7" s="61">
        <v>1182934</v>
      </c>
    </row>
    <row r="8" spans="1:9" x14ac:dyDescent="0.2">
      <c r="A8" s="46">
        <v>1993</v>
      </c>
      <c r="B8" s="61">
        <v>776810</v>
      </c>
      <c r="C8" s="61">
        <v>309732</v>
      </c>
      <c r="D8" s="118">
        <v>42793</v>
      </c>
      <c r="E8" s="61">
        <v>50114</v>
      </c>
      <c r="F8" s="61">
        <v>220037</v>
      </c>
      <c r="G8" s="61">
        <v>29532</v>
      </c>
      <c r="H8" s="61">
        <v>1198607</v>
      </c>
    </row>
    <row r="9" spans="1:9" x14ac:dyDescent="0.2">
      <c r="A9" s="46">
        <v>1994</v>
      </c>
      <c r="B9" s="61">
        <v>789392</v>
      </c>
      <c r="C9" s="61">
        <v>310627</v>
      </c>
      <c r="D9" s="118">
        <v>42962</v>
      </c>
      <c r="E9" s="61">
        <v>51262</v>
      </c>
      <c r="F9" s="61">
        <v>225045</v>
      </c>
      <c r="G9" s="61">
        <v>29629</v>
      </c>
      <c r="H9" s="61">
        <v>1210986</v>
      </c>
    </row>
    <row r="10" spans="1:9" ht="18" customHeight="1" x14ac:dyDescent="0.2">
      <c r="A10" s="46">
        <v>1995</v>
      </c>
      <c r="B10" s="61">
        <v>804061</v>
      </c>
      <c r="C10" s="61">
        <v>309504</v>
      </c>
      <c r="D10" s="118">
        <v>39147</v>
      </c>
      <c r="E10" s="61">
        <v>50943</v>
      </c>
      <c r="F10" s="61">
        <v>230827</v>
      </c>
      <c r="G10" s="61">
        <v>29338</v>
      </c>
      <c r="H10" s="61">
        <v>1219747</v>
      </c>
    </row>
    <row r="11" spans="1:9" x14ac:dyDescent="0.2">
      <c r="A11" s="46">
        <v>1996</v>
      </c>
      <c r="B11" s="61">
        <v>822515</v>
      </c>
      <c r="C11" s="61">
        <v>301788</v>
      </c>
      <c r="D11" s="118">
        <v>41411</v>
      </c>
      <c r="E11" s="61">
        <v>51248</v>
      </c>
      <c r="F11" s="61">
        <v>238382</v>
      </c>
      <c r="G11" s="61">
        <v>29245</v>
      </c>
      <c r="H11" s="61">
        <v>1232653</v>
      </c>
    </row>
    <row r="12" spans="1:9" x14ac:dyDescent="0.2">
      <c r="A12" s="46">
        <v>1997</v>
      </c>
      <c r="B12" s="61">
        <v>836701</v>
      </c>
      <c r="C12" s="61">
        <v>294951</v>
      </c>
      <c r="D12" s="118">
        <v>44862</v>
      </c>
      <c r="E12" s="61">
        <v>50734</v>
      </c>
      <c r="F12" s="61">
        <v>243445</v>
      </c>
      <c r="G12" s="61">
        <v>29339</v>
      </c>
      <c r="H12" s="61">
        <v>1244233</v>
      </c>
    </row>
    <row r="13" spans="1:9" x14ac:dyDescent="0.2">
      <c r="A13" s="46">
        <v>1998</v>
      </c>
      <c r="B13" s="61">
        <v>846863</v>
      </c>
      <c r="C13" s="61">
        <v>288047</v>
      </c>
      <c r="D13" s="118">
        <v>49389</v>
      </c>
      <c r="E13" s="61">
        <v>53620</v>
      </c>
      <c r="F13" s="61">
        <v>247005</v>
      </c>
      <c r="G13" s="61">
        <v>28878</v>
      </c>
      <c r="H13" s="61">
        <v>1254866</v>
      </c>
    </row>
    <row r="14" spans="1:9" x14ac:dyDescent="0.2">
      <c r="A14" s="46">
        <v>1999</v>
      </c>
      <c r="B14" s="61">
        <v>858216</v>
      </c>
      <c r="C14" s="61">
        <v>282039</v>
      </c>
      <c r="D14" s="118">
        <v>52240</v>
      </c>
      <c r="E14" s="61">
        <v>60538</v>
      </c>
      <c r="F14" s="61">
        <v>250288</v>
      </c>
      <c r="G14" s="61">
        <v>28247</v>
      </c>
      <c r="H14" s="61">
        <v>1269981</v>
      </c>
    </row>
    <row r="15" spans="1:9" ht="18" customHeight="1" x14ac:dyDescent="0.2">
      <c r="A15" s="46">
        <v>2000</v>
      </c>
      <c r="B15" s="61">
        <v>869672</v>
      </c>
      <c r="C15" s="61">
        <v>276269</v>
      </c>
      <c r="D15" s="118">
        <v>54291</v>
      </c>
      <c r="E15" s="61">
        <v>65378</v>
      </c>
      <c r="F15" s="61">
        <v>252798</v>
      </c>
      <c r="G15" s="61">
        <v>28476</v>
      </c>
      <c r="H15" s="61">
        <v>1284145</v>
      </c>
    </row>
    <row r="16" spans="1:9" x14ac:dyDescent="0.2">
      <c r="A16" s="46">
        <v>2001</v>
      </c>
      <c r="B16" s="61">
        <v>875598</v>
      </c>
      <c r="C16" s="61">
        <v>267906</v>
      </c>
      <c r="D16" s="118">
        <v>58022</v>
      </c>
      <c r="E16" s="61">
        <v>68405</v>
      </c>
      <c r="F16" s="61">
        <v>255287</v>
      </c>
      <c r="G16" s="61">
        <v>28072</v>
      </c>
      <c r="H16" s="61">
        <v>1296478</v>
      </c>
    </row>
    <row r="17" spans="1:8" x14ac:dyDescent="0.2">
      <c r="A17" s="46">
        <v>2002</v>
      </c>
      <c r="B17" s="61">
        <v>889629</v>
      </c>
      <c r="C17" s="61">
        <v>267204</v>
      </c>
      <c r="D17" s="118">
        <v>57593</v>
      </c>
      <c r="E17" s="61">
        <v>77271</v>
      </c>
      <c r="F17" s="61">
        <v>257066</v>
      </c>
      <c r="G17" s="61">
        <v>27671</v>
      </c>
      <c r="H17" s="61">
        <v>1317300</v>
      </c>
    </row>
    <row r="18" spans="1:8" x14ac:dyDescent="0.2">
      <c r="A18" s="46">
        <v>2003</v>
      </c>
      <c r="B18" s="61">
        <v>901931</v>
      </c>
      <c r="C18" s="61">
        <v>267140</v>
      </c>
      <c r="D18" s="118">
        <v>55707</v>
      </c>
      <c r="E18" s="61">
        <v>76882</v>
      </c>
      <c r="F18" s="61">
        <v>259043</v>
      </c>
      <c r="G18" s="61">
        <v>26871</v>
      </c>
      <c r="H18" s="61">
        <v>1329988</v>
      </c>
    </row>
    <row r="19" spans="1:8" x14ac:dyDescent="0.2">
      <c r="A19" s="46">
        <v>2004</v>
      </c>
      <c r="B19" s="61">
        <v>917276</v>
      </c>
      <c r="C19" s="61">
        <v>266972</v>
      </c>
      <c r="D19" s="118">
        <v>52898</v>
      </c>
      <c r="E19" s="61">
        <v>70197</v>
      </c>
      <c r="F19" s="61">
        <v>260283</v>
      </c>
      <c r="G19" s="61">
        <v>26109</v>
      </c>
      <c r="H19" s="61">
        <v>1338002</v>
      </c>
    </row>
    <row r="20" spans="1:8" ht="18" customHeight="1" x14ac:dyDescent="0.2">
      <c r="A20" s="46">
        <v>2005</v>
      </c>
      <c r="B20" s="61">
        <v>940037</v>
      </c>
      <c r="C20" s="61">
        <v>269428</v>
      </c>
      <c r="D20" s="118">
        <v>50933</v>
      </c>
      <c r="E20" s="61">
        <v>64923</v>
      </c>
      <c r="F20" s="61">
        <v>261761</v>
      </c>
      <c r="G20" s="61">
        <v>25694</v>
      </c>
      <c r="H20" s="61">
        <v>1356286</v>
      </c>
    </row>
    <row r="21" spans="1:8" x14ac:dyDescent="0.2">
      <c r="A21" s="46">
        <v>2006</v>
      </c>
      <c r="B21" s="61">
        <v>964382</v>
      </c>
      <c r="C21" s="61">
        <v>267383</v>
      </c>
      <c r="D21" s="118">
        <v>47671</v>
      </c>
      <c r="E21" s="61">
        <v>61198</v>
      </c>
      <c r="F21" s="61">
        <v>262642</v>
      </c>
      <c r="G21" s="61">
        <v>25058</v>
      </c>
      <c r="H21" s="61">
        <v>1371944</v>
      </c>
    </row>
    <row r="22" spans="1:8" x14ac:dyDescent="0.2">
      <c r="A22" s="46">
        <v>2007</v>
      </c>
      <c r="B22" s="61">
        <v>978278</v>
      </c>
      <c r="C22" s="61">
        <v>271624</v>
      </c>
      <c r="D22" s="118">
        <v>50263</v>
      </c>
      <c r="E22" s="61">
        <v>59304</v>
      </c>
      <c r="F22" s="61">
        <v>263400</v>
      </c>
      <c r="G22" s="61">
        <v>24489</v>
      </c>
      <c r="H22" s="61">
        <v>1389832</v>
      </c>
    </row>
    <row r="23" spans="1:8" x14ac:dyDescent="0.2">
      <c r="A23" s="46">
        <v>2008</v>
      </c>
      <c r="B23" s="61">
        <v>1005277</v>
      </c>
      <c r="C23" s="61">
        <v>272878</v>
      </c>
      <c r="D23" s="118">
        <v>50770</v>
      </c>
      <c r="E23" s="61">
        <v>56990</v>
      </c>
      <c r="F23" s="61">
        <v>263512</v>
      </c>
      <c r="G23" s="61">
        <v>23893</v>
      </c>
      <c r="H23" s="61">
        <v>1414200</v>
      </c>
    </row>
    <row r="24" spans="1:8" x14ac:dyDescent="0.2">
      <c r="A24" s="46">
        <v>2009</v>
      </c>
      <c r="B24" s="61">
        <v>1048379</v>
      </c>
      <c r="C24" s="61">
        <v>272326</v>
      </c>
      <c r="D24" s="118">
        <v>46602</v>
      </c>
      <c r="E24" s="61">
        <v>54185</v>
      </c>
      <c r="F24" s="61">
        <v>263818</v>
      </c>
      <c r="G24" s="61">
        <v>23344</v>
      </c>
      <c r="H24" s="61">
        <v>1443189</v>
      </c>
    </row>
    <row r="25" spans="1:8" ht="18" customHeight="1" x14ac:dyDescent="0.2">
      <c r="A25" s="46">
        <v>2010</v>
      </c>
      <c r="B25" s="61">
        <v>1093267</v>
      </c>
      <c r="C25" s="61">
        <v>267248</v>
      </c>
      <c r="D25" s="118">
        <v>33938</v>
      </c>
      <c r="E25" s="61">
        <v>53094</v>
      </c>
      <c r="F25" s="61">
        <v>263176</v>
      </c>
      <c r="G25" s="61">
        <v>22503</v>
      </c>
      <c r="H25" s="61">
        <v>1463835</v>
      </c>
    </row>
    <row r="26" spans="1:8" x14ac:dyDescent="0.2">
      <c r="A26" s="46">
        <v>2011</v>
      </c>
      <c r="B26" s="61">
        <v>1134942</v>
      </c>
      <c r="C26" s="61">
        <v>260453</v>
      </c>
      <c r="D26" s="118">
        <v>23017</v>
      </c>
      <c r="E26" s="61">
        <v>49673</v>
      </c>
      <c r="F26" s="61">
        <v>262692</v>
      </c>
      <c r="G26" s="61">
        <v>21808</v>
      </c>
      <c r="H26" s="61">
        <v>1483041</v>
      </c>
    </row>
    <row r="27" spans="1:8" x14ac:dyDescent="0.2">
      <c r="A27" s="46">
        <v>2012</v>
      </c>
      <c r="B27" s="61">
        <v>1174470</v>
      </c>
      <c r="C27" s="61">
        <v>250703</v>
      </c>
      <c r="D27" s="118">
        <v>10956</v>
      </c>
      <c r="E27" s="61">
        <v>43666</v>
      </c>
      <c r="F27" s="61">
        <v>261135</v>
      </c>
      <c r="G27" s="61">
        <v>21147</v>
      </c>
      <c r="H27" s="61">
        <v>1494425</v>
      </c>
    </row>
    <row r="28" spans="1:8" x14ac:dyDescent="0.2">
      <c r="A28" s="46">
        <v>2013</v>
      </c>
      <c r="B28" s="61">
        <v>1209645</v>
      </c>
      <c r="C28" s="61">
        <v>241872</v>
      </c>
      <c r="D28" s="118">
        <v>5257</v>
      </c>
      <c r="E28" s="61">
        <v>38737</v>
      </c>
      <c r="F28" s="61">
        <v>259932</v>
      </c>
      <c r="G28" s="61">
        <v>20407</v>
      </c>
      <c r="H28" s="61">
        <v>1513122</v>
      </c>
    </row>
    <row r="29" spans="1:8" x14ac:dyDescent="0.2">
      <c r="A29" s="46">
        <v>2014</v>
      </c>
      <c r="B29" s="61">
        <v>1237541</v>
      </c>
      <c r="C29" s="61">
        <v>232475</v>
      </c>
      <c r="D29" s="118">
        <v>380</v>
      </c>
      <c r="E29" s="61">
        <v>32868</v>
      </c>
      <c r="F29" s="61">
        <v>258354</v>
      </c>
      <c r="G29" s="61">
        <v>19638</v>
      </c>
      <c r="H29" s="61">
        <v>1525317</v>
      </c>
    </row>
    <row r="30" spans="1:8" ht="18" customHeight="1" x14ac:dyDescent="0.2">
      <c r="A30" s="46">
        <v>2015</v>
      </c>
      <c r="B30" s="61">
        <v>1270408</v>
      </c>
      <c r="C30" s="61">
        <v>221952</v>
      </c>
      <c r="D30" s="118" t="s">
        <v>62</v>
      </c>
      <c r="E30" s="61">
        <v>27388</v>
      </c>
      <c r="F30" s="61">
        <v>256330</v>
      </c>
      <c r="G30" s="61">
        <v>18885</v>
      </c>
      <c r="H30" s="61">
        <v>1540972</v>
      </c>
    </row>
    <row r="31" spans="1:8" s="160" customFormat="1" x14ac:dyDescent="0.2">
      <c r="A31" s="46">
        <v>2016</v>
      </c>
      <c r="B31" s="61">
        <v>1299958</v>
      </c>
      <c r="C31" s="61">
        <v>214046</v>
      </c>
      <c r="D31" s="118" t="s">
        <v>62</v>
      </c>
      <c r="E31" s="61">
        <v>24003</v>
      </c>
      <c r="F31" s="61">
        <v>254437</v>
      </c>
      <c r="G31" s="61">
        <v>18310</v>
      </c>
      <c r="H31" s="61">
        <v>1558900</v>
      </c>
    </row>
    <row r="32" spans="1:8" s="160" customFormat="1" x14ac:dyDescent="0.2">
      <c r="A32" s="189">
        <v>2017</v>
      </c>
      <c r="B32" s="61">
        <v>1339991</v>
      </c>
      <c r="C32" s="61">
        <v>206048</v>
      </c>
      <c r="D32" s="118" t="s">
        <v>62</v>
      </c>
      <c r="E32" s="61">
        <v>19270</v>
      </c>
      <c r="F32" s="61">
        <v>253011</v>
      </c>
      <c r="G32" s="61">
        <v>17444</v>
      </c>
      <c r="H32" s="61">
        <v>1585582</v>
      </c>
    </row>
    <row r="33" spans="1:8" s="160" customFormat="1" x14ac:dyDescent="0.2">
      <c r="A33" s="206">
        <v>2018</v>
      </c>
      <c r="B33" s="61">
        <v>1365039</v>
      </c>
      <c r="C33" s="61">
        <v>201216</v>
      </c>
      <c r="D33" s="118" t="s">
        <v>62</v>
      </c>
      <c r="E33" s="61">
        <v>14037</v>
      </c>
      <c r="F33" s="61">
        <v>250617</v>
      </c>
      <c r="G33" s="61">
        <v>16795</v>
      </c>
      <c r="H33" s="61">
        <v>1600225</v>
      </c>
    </row>
    <row r="34" spans="1:8" s="160" customFormat="1" x14ac:dyDescent="0.2">
      <c r="A34" s="206">
        <v>2019</v>
      </c>
      <c r="B34" s="61">
        <v>1384385</v>
      </c>
      <c r="C34" s="61">
        <v>197492</v>
      </c>
      <c r="D34" s="118" t="s">
        <v>62</v>
      </c>
      <c r="E34" s="61">
        <v>10564</v>
      </c>
      <c r="F34" s="61">
        <v>248711</v>
      </c>
      <c r="G34" s="61">
        <v>16288</v>
      </c>
      <c r="H34" s="61">
        <v>1612473</v>
      </c>
    </row>
    <row r="35" spans="1:8" s="160" customFormat="1" ht="18" customHeight="1" x14ac:dyDescent="0.2">
      <c r="A35" s="206">
        <v>2020</v>
      </c>
      <c r="B35" s="61">
        <v>1397155</v>
      </c>
      <c r="C35" s="61">
        <v>193629</v>
      </c>
      <c r="D35" s="118" t="s">
        <v>62</v>
      </c>
      <c r="E35" s="61">
        <v>8700</v>
      </c>
      <c r="F35" s="61">
        <v>220395</v>
      </c>
      <c r="G35" s="61">
        <v>15994</v>
      </c>
      <c r="H35" s="61">
        <v>1617561</v>
      </c>
    </row>
    <row r="36" spans="1:8" s="160" customFormat="1" ht="12.75" customHeight="1" x14ac:dyDescent="0.2">
      <c r="A36" s="206">
        <v>2021</v>
      </c>
      <c r="B36" s="61">
        <v>1407489</v>
      </c>
      <c r="C36" s="61">
        <v>187894</v>
      </c>
      <c r="D36" s="118"/>
      <c r="E36" s="61">
        <v>7326</v>
      </c>
      <c r="F36" s="61">
        <v>217371</v>
      </c>
      <c r="G36" s="61">
        <v>15476</v>
      </c>
      <c r="H36" s="61">
        <v>1621433</v>
      </c>
    </row>
    <row r="37" spans="1:8" s="160" customFormat="1" ht="13.35" customHeight="1" x14ac:dyDescent="0.2">
      <c r="A37" s="206">
        <v>2022</v>
      </c>
      <c r="B37" s="61">
        <v>1439497</v>
      </c>
      <c r="C37" s="61">
        <v>182586</v>
      </c>
      <c r="D37" s="118" t="s">
        <v>62</v>
      </c>
      <c r="E37" s="61">
        <v>6034</v>
      </c>
      <c r="F37" s="61">
        <v>214447</v>
      </c>
      <c r="G37" s="61">
        <v>15993</v>
      </c>
      <c r="H37" s="61">
        <v>1648018</v>
      </c>
    </row>
    <row r="38" spans="1:8" x14ac:dyDescent="0.2">
      <c r="B38" s="61"/>
      <c r="C38" s="61"/>
      <c r="D38" s="61"/>
      <c r="E38" s="61"/>
      <c r="F38" s="61"/>
      <c r="G38" s="61"/>
      <c r="H38" s="61"/>
    </row>
    <row r="39" spans="1:8" s="103" customFormat="1" ht="11.25" x14ac:dyDescent="0.2">
      <c r="A39" s="238" t="s">
        <v>36</v>
      </c>
      <c r="B39" s="238"/>
      <c r="C39" s="238"/>
      <c r="D39" s="238"/>
      <c r="E39" s="238"/>
      <c r="F39" s="238"/>
      <c r="G39" s="238"/>
      <c r="H39" s="238"/>
    </row>
    <row r="40" spans="1:8" s="85" customFormat="1" ht="11.25" x14ac:dyDescent="0.2">
      <c r="A40" s="106"/>
    </row>
    <row r="41" spans="1:8" s="103" customFormat="1" ht="11.25" x14ac:dyDescent="0.2">
      <c r="A41" s="104" t="s">
        <v>45</v>
      </c>
    </row>
    <row r="42" spans="1:8" s="103" customFormat="1" ht="11.25" x14ac:dyDescent="0.2">
      <c r="A42" s="107" t="s">
        <v>110</v>
      </c>
    </row>
  </sheetData>
  <mergeCells count="2">
    <mergeCell ref="A39:H39"/>
    <mergeCell ref="B3:H3"/>
  </mergeCells>
  <phoneticPr fontId="0" type="noConversion"/>
  <pageMargins left="0.74803149606299213" right="0.39370078740157483" top="0.98425196850393704" bottom="1.0629921259842521" header="0.39370078740157483" footer="0.39370078740157483"/>
  <pageSetup paperSize="9" orientation="portrait" r:id="rId1"/>
  <headerFooter alignWithMargins="0">
    <oddHeader>&amp;L&amp;G</oddHeader>
    <oddFooter>&amp;LKela | Statistical Information Service&amp;2
&amp;G
&amp;10PO Box 450 | FIN-00101 HELSINKI | tilastot@kela.fi | www.kela.fi/statistics&amp;R
&amp;P(&amp;N)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Taul10"/>
  <dimension ref="A1:G30"/>
  <sheetViews>
    <sheetView zoomScaleNormal="100" workbookViewId="0">
      <pane xSplit="1" ySplit="4" topLeftCell="B5" activePane="bottomRight" state="frozen"/>
      <selection activeCell="B52" sqref="B52"/>
      <selection pane="topRight" activeCell="B52" sqref="B52"/>
      <selection pane="bottomLeft" activeCell="B52" sqref="B52"/>
      <selection pane="bottomRight" activeCell="B5" sqref="B5"/>
    </sheetView>
  </sheetViews>
  <sheetFormatPr defaultColWidth="9.140625" defaultRowHeight="12.75" x14ac:dyDescent="0.2"/>
  <cols>
    <col min="1" max="1" width="6.140625" style="46" customWidth="1"/>
    <col min="2" max="2" width="9.140625" style="19" customWidth="1"/>
    <col min="3" max="3" width="10.42578125" style="19" bestFit="1" customWidth="1"/>
    <col min="4" max="4" width="15.42578125" style="19" bestFit="1" customWidth="1"/>
    <col min="5" max="5" width="9.140625" style="19" bestFit="1" customWidth="1"/>
    <col min="6" max="6" width="13.42578125" style="19" customWidth="1"/>
    <col min="7" max="7" width="9.42578125" style="19" customWidth="1"/>
    <col min="8" max="14" width="10.5703125" style="19" customWidth="1"/>
    <col min="15" max="16384" width="9.140625" style="19"/>
  </cols>
  <sheetData>
    <row r="1" spans="1:7" s="126" customFormat="1" ht="54" customHeight="1" x14ac:dyDescent="0.2">
      <c r="A1" s="121" t="s">
        <v>74</v>
      </c>
      <c r="B1" s="237" t="s">
        <v>107</v>
      </c>
      <c r="C1" s="237"/>
      <c r="D1" s="237"/>
      <c r="E1" s="237"/>
      <c r="F1" s="237"/>
      <c r="G1" s="237"/>
    </row>
    <row r="2" spans="1:7" s="35" customFormat="1" ht="6.75" customHeight="1" x14ac:dyDescent="0.2">
      <c r="A2" s="25"/>
      <c r="G2" s="44"/>
    </row>
    <row r="3" spans="1:7" s="35" customFormat="1" x14ac:dyDescent="0.2">
      <c r="A3" s="240" t="s">
        <v>41</v>
      </c>
      <c r="B3" s="234" t="s">
        <v>37</v>
      </c>
      <c r="C3" s="234"/>
      <c r="D3" s="234"/>
      <c r="E3" s="234"/>
      <c r="F3" s="234"/>
      <c r="G3" s="74"/>
    </row>
    <row r="4" spans="1:7" s="36" customFormat="1" ht="38.25" x14ac:dyDescent="0.2">
      <c r="A4" s="241"/>
      <c r="B4" s="76" t="s">
        <v>47</v>
      </c>
      <c r="C4" s="115" t="s">
        <v>18</v>
      </c>
      <c r="D4" s="115" t="s">
        <v>19</v>
      </c>
      <c r="E4" s="115" t="s">
        <v>17</v>
      </c>
      <c r="F4" s="116" t="s">
        <v>48</v>
      </c>
      <c r="G4" s="65"/>
    </row>
    <row r="5" spans="1:7" x14ac:dyDescent="0.2">
      <c r="A5" s="129">
        <v>55</v>
      </c>
      <c r="B5" s="66">
        <v>0.3</v>
      </c>
      <c r="C5" s="66">
        <v>8.1</v>
      </c>
      <c r="D5" s="125" t="s">
        <v>57</v>
      </c>
      <c r="E5" s="66" t="s">
        <v>57</v>
      </c>
      <c r="F5" s="124" t="s">
        <v>57</v>
      </c>
      <c r="G5" s="54"/>
    </row>
    <row r="6" spans="1:7" x14ac:dyDescent="0.2">
      <c r="A6" s="129">
        <v>56</v>
      </c>
      <c r="B6" s="66">
        <v>0.6</v>
      </c>
      <c r="C6" s="66">
        <v>8.6999999999999993</v>
      </c>
      <c r="D6" s="125" t="s">
        <v>57</v>
      </c>
      <c r="E6" s="66" t="s">
        <v>57</v>
      </c>
      <c r="F6" s="124" t="s">
        <v>57</v>
      </c>
      <c r="G6" s="54"/>
    </row>
    <row r="7" spans="1:7" x14ac:dyDescent="0.2">
      <c r="A7" s="129">
        <v>57</v>
      </c>
      <c r="B7" s="66">
        <v>0.6</v>
      </c>
      <c r="C7" s="66">
        <v>9.9</v>
      </c>
      <c r="D7" s="125" t="s">
        <v>57</v>
      </c>
      <c r="E7" s="66" t="s">
        <v>57</v>
      </c>
      <c r="F7" s="124" t="s">
        <v>57</v>
      </c>
      <c r="G7" s="54"/>
    </row>
    <row r="8" spans="1:7" x14ac:dyDescent="0.2">
      <c r="A8" s="129">
        <v>58</v>
      </c>
      <c r="B8" s="66">
        <v>0.7</v>
      </c>
      <c r="C8" s="66">
        <v>10.8</v>
      </c>
      <c r="D8" s="125" t="s">
        <v>57</v>
      </c>
      <c r="E8" s="66" t="s">
        <v>57</v>
      </c>
      <c r="F8" s="124" t="s">
        <v>57</v>
      </c>
      <c r="G8" s="54"/>
    </row>
    <row r="9" spans="1:7" x14ac:dyDescent="0.2">
      <c r="A9" s="129">
        <v>59</v>
      </c>
      <c r="B9" s="66">
        <v>0.8</v>
      </c>
      <c r="C9" s="66">
        <v>12.3</v>
      </c>
      <c r="D9" s="125" t="s">
        <v>57</v>
      </c>
      <c r="E9" s="66" t="s">
        <v>57</v>
      </c>
      <c r="F9" s="124">
        <v>0</v>
      </c>
      <c r="G9" s="54"/>
    </row>
    <row r="10" spans="1:7" x14ac:dyDescent="0.2">
      <c r="A10" s="129">
        <v>60</v>
      </c>
      <c r="B10" s="66">
        <v>1.1000000000000001</v>
      </c>
      <c r="C10" s="66">
        <v>15.1</v>
      </c>
      <c r="D10" s="125" t="s">
        <v>57</v>
      </c>
      <c r="E10" s="66" t="s">
        <v>57</v>
      </c>
      <c r="F10" s="124">
        <v>0.1</v>
      </c>
      <c r="G10" s="54"/>
    </row>
    <row r="11" spans="1:7" x14ac:dyDescent="0.2">
      <c r="A11" s="129">
        <v>61</v>
      </c>
      <c r="B11" s="66">
        <v>17.899999999999999</v>
      </c>
      <c r="C11" s="66">
        <v>18</v>
      </c>
      <c r="D11" s="125" t="s">
        <v>57</v>
      </c>
      <c r="E11" s="66" t="s">
        <v>57</v>
      </c>
      <c r="F11" s="124">
        <v>0.2</v>
      </c>
      <c r="G11" s="54"/>
    </row>
    <row r="12" spans="1:7" x14ac:dyDescent="0.2">
      <c r="A12" s="129">
        <v>62</v>
      </c>
      <c r="B12" s="66">
        <v>22.7</v>
      </c>
      <c r="C12" s="66">
        <v>20.7</v>
      </c>
      <c r="D12" s="125" t="s">
        <v>57</v>
      </c>
      <c r="E12" s="66" t="s">
        <v>57</v>
      </c>
      <c r="F12" s="124">
        <v>0.4</v>
      </c>
      <c r="G12" s="54"/>
    </row>
    <row r="13" spans="1:7" x14ac:dyDescent="0.2">
      <c r="A13" s="129">
        <v>63</v>
      </c>
      <c r="B13" s="66">
        <v>35.5</v>
      </c>
      <c r="C13" s="66">
        <v>18.899999999999999</v>
      </c>
      <c r="D13" s="125" t="s">
        <v>57</v>
      </c>
      <c r="E13" s="66" t="s">
        <v>57</v>
      </c>
      <c r="F13" s="124">
        <v>0.4</v>
      </c>
      <c r="G13" s="54"/>
    </row>
    <row r="14" spans="1:7" x14ac:dyDescent="0.2">
      <c r="A14" s="129">
        <v>64</v>
      </c>
      <c r="B14" s="66">
        <v>73.7</v>
      </c>
      <c r="C14" s="66">
        <v>11.5</v>
      </c>
      <c r="D14" s="125" t="s">
        <v>57</v>
      </c>
      <c r="E14" s="66" t="s">
        <v>57</v>
      </c>
      <c r="F14" s="124">
        <v>0.3</v>
      </c>
      <c r="G14" s="54"/>
    </row>
    <row r="15" spans="1:7" x14ac:dyDescent="0.2">
      <c r="A15" s="130"/>
      <c r="B15" s="54"/>
      <c r="C15" s="54"/>
      <c r="D15" s="67"/>
      <c r="E15" s="54"/>
      <c r="F15" s="66"/>
      <c r="G15" s="54"/>
    </row>
    <row r="17" spans="1:5" s="103" customFormat="1" ht="11.25" x14ac:dyDescent="0.2">
      <c r="A17" s="104" t="s">
        <v>45</v>
      </c>
    </row>
    <row r="18" spans="1:5" s="103" customFormat="1" ht="11.25" x14ac:dyDescent="0.2">
      <c r="A18" s="107" t="s">
        <v>110</v>
      </c>
    </row>
    <row r="22" spans="1:5" x14ac:dyDescent="0.2">
      <c r="B22" s="22"/>
      <c r="C22" s="22"/>
      <c r="D22" s="22"/>
      <c r="E22" s="22"/>
    </row>
    <row r="23" spans="1:5" x14ac:dyDescent="0.2">
      <c r="B23" s="22"/>
      <c r="C23" s="22"/>
    </row>
    <row r="24" spans="1:5" x14ac:dyDescent="0.2">
      <c r="B24" s="22"/>
      <c r="C24" s="22"/>
    </row>
    <row r="25" spans="1:5" x14ac:dyDescent="0.2">
      <c r="B25" s="22"/>
      <c r="C25" s="22"/>
    </row>
    <row r="26" spans="1:5" x14ac:dyDescent="0.2">
      <c r="B26" s="22"/>
      <c r="C26" s="22"/>
    </row>
    <row r="27" spans="1:5" x14ac:dyDescent="0.2">
      <c r="B27" s="22"/>
      <c r="C27" s="22"/>
    </row>
    <row r="28" spans="1:5" x14ac:dyDescent="0.2">
      <c r="B28" s="22"/>
      <c r="C28" s="22"/>
    </row>
    <row r="29" spans="1:5" x14ac:dyDescent="0.2">
      <c r="B29" s="22"/>
      <c r="C29" s="22"/>
    </row>
    <row r="30" spans="1:5" x14ac:dyDescent="0.2">
      <c r="B30" s="22"/>
      <c r="C30" s="22"/>
    </row>
  </sheetData>
  <mergeCells count="3">
    <mergeCell ref="B3:F3"/>
    <mergeCell ref="A3:A4"/>
    <mergeCell ref="B1:G1"/>
  </mergeCells>
  <phoneticPr fontId="0" type="noConversion"/>
  <pageMargins left="0.74803149606299213" right="0.39370078740157483" top="0.98425196850393704" bottom="1.0629921259842521" header="0.39370078740157483" footer="0.39370078740157483"/>
  <pageSetup paperSize="9" orientation="portrait" r:id="rId1"/>
  <headerFooter alignWithMargins="0">
    <oddHeader>&amp;L&amp;G</oddHeader>
    <oddFooter>&amp;LKela | Statistical Information Service&amp;2
&amp;G
&amp;10PO Box 450 | FIN-00101 HELSINKI | tilastot@kela.fi | www.kela.fi/statistics&amp;R
&amp;P(&amp;N)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Taul12"/>
  <dimension ref="A1:H18"/>
  <sheetViews>
    <sheetView zoomScaleNormal="100" workbookViewId="0"/>
  </sheetViews>
  <sheetFormatPr defaultColWidth="9.140625" defaultRowHeight="12.75" x14ac:dyDescent="0.2"/>
  <cols>
    <col min="1" max="1" width="6.140625" style="46" customWidth="1"/>
    <col min="2" max="2" width="4.85546875" style="46" customWidth="1"/>
    <col min="3" max="3" width="11" style="19" customWidth="1"/>
    <col min="4" max="4" width="10.85546875" style="19" customWidth="1"/>
    <col min="5" max="5" width="15.140625" style="19" customWidth="1"/>
    <col min="6" max="6" width="11.5703125" style="19" hidden="1" customWidth="1"/>
    <col min="7" max="7" width="9.140625" style="19" customWidth="1"/>
    <col min="8" max="16384" width="9.140625" style="19"/>
  </cols>
  <sheetData>
    <row r="1" spans="1:8" s="3" customFormat="1" ht="72" customHeight="1" x14ac:dyDescent="0.25">
      <c r="A1" s="113" t="s">
        <v>73</v>
      </c>
      <c r="B1" s="242" t="s">
        <v>108</v>
      </c>
      <c r="C1" s="242"/>
      <c r="D1" s="242"/>
      <c r="E1" s="242"/>
      <c r="F1" s="7"/>
      <c r="G1" s="7"/>
    </row>
    <row r="2" spans="1:8" s="35" customFormat="1" ht="6.75" customHeight="1" x14ac:dyDescent="0.2">
      <c r="A2" s="46"/>
      <c r="B2" s="46"/>
      <c r="C2" s="32"/>
      <c r="D2" s="32"/>
      <c r="E2" s="32"/>
      <c r="F2" s="32"/>
      <c r="G2" s="32"/>
    </row>
    <row r="3" spans="1:8" x14ac:dyDescent="0.2">
      <c r="A3" s="245" t="s">
        <v>22</v>
      </c>
      <c r="B3" s="245"/>
      <c r="C3" s="247" t="s">
        <v>34</v>
      </c>
      <c r="D3" s="247"/>
    </row>
    <row r="4" spans="1:8" x14ac:dyDescent="0.2">
      <c r="A4" s="246"/>
      <c r="B4" s="246"/>
      <c r="C4" s="132" t="s">
        <v>20</v>
      </c>
      <c r="D4" s="132" t="s">
        <v>21</v>
      </c>
      <c r="F4" s="19" t="s">
        <v>50</v>
      </c>
    </row>
    <row r="5" spans="1:8" x14ac:dyDescent="0.2">
      <c r="A5" s="248" t="s">
        <v>80</v>
      </c>
      <c r="B5" s="248"/>
      <c r="C5" s="61">
        <v>6531</v>
      </c>
      <c r="D5" s="61">
        <v>10066</v>
      </c>
      <c r="F5" s="29">
        <f>C5*-1</f>
        <v>-6531</v>
      </c>
    </row>
    <row r="6" spans="1:8" x14ac:dyDescent="0.2">
      <c r="A6" s="243" t="s">
        <v>81</v>
      </c>
      <c r="B6" s="243"/>
      <c r="C6" s="61">
        <v>7914</v>
      </c>
      <c r="D6" s="61">
        <v>11983</v>
      </c>
      <c r="F6" s="29">
        <f t="shared" ref="F6:F12" si="0">C6*-1</f>
        <v>-7914</v>
      </c>
    </row>
    <row r="7" spans="1:8" x14ac:dyDescent="0.2">
      <c r="A7" s="243" t="s">
        <v>82</v>
      </c>
      <c r="B7" s="243"/>
      <c r="C7" s="61">
        <v>13999</v>
      </c>
      <c r="D7" s="61">
        <v>22771</v>
      </c>
      <c r="F7" s="29">
        <f t="shared" si="0"/>
        <v>-13999</v>
      </c>
    </row>
    <row r="8" spans="1:8" x14ac:dyDescent="0.2">
      <c r="A8" s="243" t="s">
        <v>83</v>
      </c>
      <c r="B8" s="243"/>
      <c r="C8" s="61">
        <v>83111</v>
      </c>
      <c r="D8" s="61">
        <v>110960</v>
      </c>
      <c r="F8" s="29">
        <f t="shared" si="0"/>
        <v>-83111</v>
      </c>
    </row>
    <row r="9" spans="1:8" x14ac:dyDescent="0.2">
      <c r="A9" s="243" t="s">
        <v>58</v>
      </c>
      <c r="B9" s="243"/>
      <c r="C9" s="61">
        <v>59813</v>
      </c>
      <c r="D9" s="61">
        <v>103038</v>
      </c>
      <c r="F9" s="29">
        <f t="shared" si="0"/>
        <v>-59813</v>
      </c>
    </row>
    <row r="10" spans="1:8" x14ac:dyDescent="0.2">
      <c r="A10" s="243" t="s">
        <v>59</v>
      </c>
      <c r="B10" s="243"/>
      <c r="C10" s="61">
        <v>133701</v>
      </c>
      <c r="D10" s="61">
        <v>231729</v>
      </c>
      <c r="F10" s="29">
        <f t="shared" si="0"/>
        <v>-133701</v>
      </c>
      <c r="H10" s="62"/>
    </row>
    <row r="11" spans="1:8" x14ac:dyDescent="0.2">
      <c r="A11" s="243" t="s">
        <v>60</v>
      </c>
      <c r="B11" s="243"/>
      <c r="C11" s="61">
        <v>254627</v>
      </c>
      <c r="D11" s="61">
        <v>280287</v>
      </c>
      <c r="F11" s="29">
        <f t="shared" si="0"/>
        <v>-254627</v>
      </c>
    </row>
    <row r="12" spans="1:8" x14ac:dyDescent="0.2">
      <c r="A12" s="244" t="s">
        <v>61</v>
      </c>
      <c r="B12" s="244"/>
      <c r="C12" s="63">
        <v>155156</v>
      </c>
      <c r="D12" s="63">
        <v>79872</v>
      </c>
      <c r="F12" s="29">
        <f t="shared" si="0"/>
        <v>-155156</v>
      </c>
    </row>
    <row r="13" spans="1:8" x14ac:dyDescent="0.2">
      <c r="A13" s="128" t="s">
        <v>9</v>
      </c>
      <c r="B13" s="128"/>
      <c r="C13" s="61">
        <v>714852</v>
      </c>
      <c r="D13" s="61">
        <v>850706</v>
      </c>
    </row>
    <row r="14" spans="1:8" x14ac:dyDescent="0.2">
      <c r="C14" s="29"/>
      <c r="D14" s="29"/>
    </row>
    <row r="15" spans="1:8" s="85" customFormat="1" ht="11.25" x14ac:dyDescent="0.2">
      <c r="A15" s="106" t="s">
        <v>45</v>
      </c>
      <c r="B15" s="106"/>
    </row>
    <row r="16" spans="1:8" s="85" customFormat="1" ht="11.25" x14ac:dyDescent="0.2">
      <c r="A16" s="107" t="s">
        <v>110</v>
      </c>
      <c r="B16" s="107"/>
    </row>
    <row r="18" spans="3:4" x14ac:dyDescent="0.2">
      <c r="C18" s="29"/>
      <c r="D18" s="29"/>
    </row>
  </sheetData>
  <mergeCells count="11">
    <mergeCell ref="B1:E1"/>
    <mergeCell ref="A9:B9"/>
    <mergeCell ref="A10:B10"/>
    <mergeCell ref="A11:B11"/>
    <mergeCell ref="A12:B12"/>
    <mergeCell ref="A3:B4"/>
    <mergeCell ref="C3:D3"/>
    <mergeCell ref="A5:B5"/>
    <mergeCell ref="A6:B6"/>
    <mergeCell ref="A7:B7"/>
    <mergeCell ref="A8:B8"/>
  </mergeCells>
  <phoneticPr fontId="0" type="noConversion"/>
  <pageMargins left="0.74803149606299213" right="0.39370078740157483" top="0.98425196850393704" bottom="1.0629921259842521" header="0.39370078740157483" footer="0.39370078740157483"/>
  <pageSetup paperSize="9" orientation="portrait" r:id="rId1"/>
  <headerFooter alignWithMargins="0">
    <oddHeader>&amp;L&amp;G</oddHeader>
    <oddFooter>&amp;LKela | Statistical Information Service&amp;2
&amp;G
&amp;10PO Box 450 | FIN-00101 HELSINKI | tilastot@kela.fi | www.kela.fi/statistics&amp;R
&amp;P(&amp;N)</oddFoot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Taul14"/>
  <dimension ref="A1:J221"/>
  <sheetViews>
    <sheetView zoomScaleNormal="100" workbookViewId="0">
      <pane xSplit="1" ySplit="4" topLeftCell="B5" activePane="bottomRight" state="frozen"/>
      <selection activeCell="B52" sqref="B52"/>
      <selection pane="topRight" activeCell="B52" sqref="B52"/>
      <selection pane="bottomLeft" activeCell="B52" sqref="B52"/>
      <selection pane="bottomRight" activeCell="B5" sqref="B5"/>
    </sheetView>
  </sheetViews>
  <sheetFormatPr defaultColWidth="9.140625" defaultRowHeight="12.75" x14ac:dyDescent="0.2"/>
  <cols>
    <col min="1" max="1" width="6.140625" style="109" customWidth="1"/>
    <col min="2" max="2" width="7.5703125" style="19" bestFit="1" customWidth="1"/>
    <col min="3" max="3" width="11.5703125" style="19" bestFit="1" customWidth="1"/>
    <col min="4" max="4" width="7.85546875" style="19" customWidth="1"/>
    <col min="5" max="5" width="14.140625" style="19" bestFit="1" customWidth="1"/>
    <col min="6" max="6" width="16.42578125" style="19" bestFit="1" customWidth="1"/>
    <col min="7" max="7" width="7.42578125" style="19" bestFit="1" customWidth="1"/>
    <col min="8" max="8" width="10.5703125" style="19" customWidth="1"/>
    <col min="9" max="16384" width="9.140625" style="19"/>
  </cols>
  <sheetData>
    <row r="1" spans="1:8" s="3" customFormat="1" ht="18" x14ac:dyDescent="0.25">
      <c r="A1" s="8" t="s">
        <v>72</v>
      </c>
      <c r="B1" s="3" t="str">
        <f>"Financing of National Pension Insurance, 1940–"&amp;A87</f>
        <v>Financing of National Pension Insurance, 1940–2022</v>
      </c>
    </row>
    <row r="2" spans="1:8" s="35" customFormat="1" ht="6.75" customHeight="1" x14ac:dyDescent="0.2">
      <c r="A2" s="109"/>
      <c r="B2" s="58"/>
      <c r="C2" s="58"/>
      <c r="D2" s="58"/>
      <c r="E2" s="58"/>
      <c r="F2" s="58"/>
      <c r="G2" s="58"/>
      <c r="H2" s="58"/>
    </row>
    <row r="3" spans="1:8" s="35" customFormat="1" x14ac:dyDescent="0.2">
      <c r="A3" s="110" t="s">
        <v>5</v>
      </c>
      <c r="B3" s="235" t="s">
        <v>33</v>
      </c>
      <c r="C3" s="235"/>
      <c r="D3" s="235"/>
      <c r="E3" s="235"/>
      <c r="F3" s="235"/>
      <c r="G3" s="235"/>
      <c r="H3" s="44"/>
    </row>
    <row r="4" spans="1:8" s="60" customFormat="1" ht="38.25" x14ac:dyDescent="0.2">
      <c r="A4" s="111"/>
      <c r="B4" s="133" t="s">
        <v>23</v>
      </c>
      <c r="C4" s="116" t="s">
        <v>24</v>
      </c>
      <c r="D4" s="116" t="s">
        <v>6</v>
      </c>
      <c r="E4" s="115" t="s">
        <v>7</v>
      </c>
      <c r="F4" s="116" t="s">
        <v>25</v>
      </c>
      <c r="G4" s="134" t="s">
        <v>9</v>
      </c>
      <c r="H4" s="59"/>
    </row>
    <row r="5" spans="1:8" ht="18" customHeight="1" x14ac:dyDescent="0.2">
      <c r="A5" s="112">
        <v>1940</v>
      </c>
      <c r="B5" s="45">
        <v>32.4</v>
      </c>
      <c r="C5" s="50">
        <v>32.4</v>
      </c>
      <c r="D5" s="45" t="s">
        <v>57</v>
      </c>
      <c r="E5" s="50" t="s">
        <v>57</v>
      </c>
      <c r="F5" s="212">
        <v>35.200000000000003</v>
      </c>
      <c r="G5" s="213">
        <v>100</v>
      </c>
      <c r="H5" s="28"/>
    </row>
    <row r="6" spans="1:8" x14ac:dyDescent="0.2">
      <c r="A6" s="112">
        <v>1941</v>
      </c>
      <c r="B6" s="45">
        <v>50.4</v>
      </c>
      <c r="C6" s="50">
        <v>24.8</v>
      </c>
      <c r="D6" s="45" t="s">
        <v>57</v>
      </c>
      <c r="E6" s="50" t="s">
        <v>57</v>
      </c>
      <c r="F6" s="212">
        <v>24.8</v>
      </c>
      <c r="G6" s="213">
        <v>100</v>
      </c>
      <c r="H6" s="28"/>
    </row>
    <row r="7" spans="1:8" x14ac:dyDescent="0.2">
      <c r="A7" s="112">
        <v>1942</v>
      </c>
      <c r="B7" s="45">
        <v>61</v>
      </c>
      <c r="C7" s="50">
        <v>20</v>
      </c>
      <c r="D7" s="45" t="s">
        <v>57</v>
      </c>
      <c r="E7" s="50" t="s">
        <v>57</v>
      </c>
      <c r="F7" s="212">
        <v>19</v>
      </c>
      <c r="G7" s="213">
        <v>100</v>
      </c>
      <c r="H7" s="28"/>
    </row>
    <row r="8" spans="1:8" x14ac:dyDescent="0.2">
      <c r="A8" s="112">
        <v>1943</v>
      </c>
      <c r="B8" s="45">
        <v>56.6</v>
      </c>
      <c r="C8" s="50">
        <v>24.2</v>
      </c>
      <c r="D8" s="45" t="s">
        <v>57</v>
      </c>
      <c r="E8" s="50" t="s">
        <v>57</v>
      </c>
      <c r="F8" s="212">
        <v>19.2</v>
      </c>
      <c r="G8" s="213">
        <v>100</v>
      </c>
      <c r="H8" s="28"/>
    </row>
    <row r="9" spans="1:8" x14ac:dyDescent="0.2">
      <c r="A9" s="112">
        <v>1944</v>
      </c>
      <c r="B9" s="45">
        <v>52</v>
      </c>
      <c r="C9" s="50">
        <v>35.200000000000003</v>
      </c>
      <c r="D9" s="45">
        <v>0.3</v>
      </c>
      <c r="E9" s="50">
        <v>0.2</v>
      </c>
      <c r="F9" s="212">
        <v>12.3</v>
      </c>
      <c r="G9" s="213">
        <v>100</v>
      </c>
      <c r="H9" s="28"/>
    </row>
    <row r="10" spans="1:8" ht="18" customHeight="1" x14ac:dyDescent="0.2">
      <c r="A10" s="112">
        <v>1945</v>
      </c>
      <c r="B10" s="45">
        <v>53.1</v>
      </c>
      <c r="C10" s="50">
        <v>38.1</v>
      </c>
      <c r="D10" s="45">
        <v>0.4</v>
      </c>
      <c r="E10" s="50">
        <v>0.1</v>
      </c>
      <c r="F10" s="212">
        <v>8.3000000000000007</v>
      </c>
      <c r="G10" s="213">
        <v>100</v>
      </c>
      <c r="H10" s="28"/>
    </row>
    <row r="11" spans="1:8" x14ac:dyDescent="0.2">
      <c r="A11" s="112">
        <v>1946</v>
      </c>
      <c r="B11" s="45">
        <v>53.7</v>
      </c>
      <c r="C11" s="50">
        <v>36.299999999999997</v>
      </c>
      <c r="D11" s="45">
        <v>1</v>
      </c>
      <c r="E11" s="50">
        <v>0.3</v>
      </c>
      <c r="F11" s="212">
        <v>8.6999999999999993</v>
      </c>
      <c r="G11" s="213">
        <v>100</v>
      </c>
      <c r="H11" s="28"/>
    </row>
    <row r="12" spans="1:8" x14ac:dyDescent="0.2">
      <c r="A12" s="112">
        <v>1947</v>
      </c>
      <c r="B12" s="45">
        <v>61.2</v>
      </c>
      <c r="C12" s="50">
        <v>25.2</v>
      </c>
      <c r="D12" s="45">
        <v>1.8</v>
      </c>
      <c r="E12" s="50">
        <v>0.6</v>
      </c>
      <c r="F12" s="212">
        <v>11.2</v>
      </c>
      <c r="G12" s="213">
        <v>100</v>
      </c>
      <c r="H12" s="28"/>
    </row>
    <row r="13" spans="1:8" x14ac:dyDescent="0.2">
      <c r="A13" s="112">
        <v>1948</v>
      </c>
      <c r="B13" s="45">
        <v>38.799999999999997</v>
      </c>
      <c r="C13" s="50">
        <v>28.6</v>
      </c>
      <c r="D13" s="45">
        <v>2.5</v>
      </c>
      <c r="E13" s="50">
        <v>0.7</v>
      </c>
      <c r="F13" s="212">
        <v>29.4</v>
      </c>
      <c r="G13" s="213">
        <v>100</v>
      </c>
      <c r="H13" s="28"/>
    </row>
    <row r="14" spans="1:8" x14ac:dyDescent="0.2">
      <c r="A14" s="112">
        <v>1949</v>
      </c>
      <c r="B14" s="45">
        <v>47.8</v>
      </c>
      <c r="C14" s="50">
        <v>32.1</v>
      </c>
      <c r="D14" s="45">
        <v>6.4</v>
      </c>
      <c r="E14" s="50">
        <v>2</v>
      </c>
      <c r="F14" s="212">
        <v>11.7</v>
      </c>
      <c r="G14" s="213">
        <v>100.00000000000001</v>
      </c>
      <c r="H14" s="28"/>
    </row>
    <row r="15" spans="1:8" ht="18" customHeight="1" x14ac:dyDescent="0.2">
      <c r="A15" s="112">
        <v>1950</v>
      </c>
      <c r="B15" s="45">
        <v>43.8</v>
      </c>
      <c r="C15" s="50">
        <v>26.7</v>
      </c>
      <c r="D15" s="45">
        <v>9.9</v>
      </c>
      <c r="E15" s="50">
        <v>3</v>
      </c>
      <c r="F15" s="212">
        <v>16.600000000000001</v>
      </c>
      <c r="G15" s="213">
        <v>100</v>
      </c>
      <c r="H15" s="28"/>
    </row>
    <row r="16" spans="1:8" x14ac:dyDescent="0.2">
      <c r="A16" s="112">
        <v>1951</v>
      </c>
      <c r="B16" s="45">
        <v>36.299999999999997</v>
      </c>
      <c r="C16" s="50">
        <v>30</v>
      </c>
      <c r="D16" s="45">
        <v>11.7</v>
      </c>
      <c r="E16" s="50">
        <v>3.4</v>
      </c>
      <c r="F16" s="212">
        <v>18.600000000000001</v>
      </c>
      <c r="G16" s="213">
        <v>100</v>
      </c>
      <c r="H16" s="28"/>
    </row>
    <row r="17" spans="1:8" x14ac:dyDescent="0.2">
      <c r="A17" s="112">
        <v>1952</v>
      </c>
      <c r="B17" s="45">
        <v>29.4</v>
      </c>
      <c r="C17" s="50">
        <v>24.2</v>
      </c>
      <c r="D17" s="45">
        <v>22.7</v>
      </c>
      <c r="E17" s="50">
        <v>6.6</v>
      </c>
      <c r="F17" s="212">
        <v>17.100000000000001</v>
      </c>
      <c r="G17" s="213">
        <v>100</v>
      </c>
      <c r="H17" s="28"/>
    </row>
    <row r="18" spans="1:8" x14ac:dyDescent="0.2">
      <c r="A18" s="112">
        <v>1953</v>
      </c>
      <c r="B18" s="45">
        <v>23.9</v>
      </c>
      <c r="C18" s="50">
        <v>22</v>
      </c>
      <c r="D18" s="45">
        <v>28.5</v>
      </c>
      <c r="E18" s="50">
        <v>8.1999999999999993</v>
      </c>
      <c r="F18" s="212">
        <v>17.399999999999999</v>
      </c>
      <c r="G18" s="213">
        <v>100</v>
      </c>
      <c r="H18" s="28"/>
    </row>
    <row r="19" spans="1:8" x14ac:dyDescent="0.2">
      <c r="A19" s="112">
        <v>1954</v>
      </c>
      <c r="B19" s="45">
        <v>23.6</v>
      </c>
      <c r="C19" s="50">
        <v>19.899999999999999</v>
      </c>
      <c r="D19" s="45">
        <v>27.6</v>
      </c>
      <c r="E19" s="50">
        <v>7.8</v>
      </c>
      <c r="F19" s="212">
        <v>21.1</v>
      </c>
      <c r="G19" s="213">
        <v>100</v>
      </c>
      <c r="H19" s="28"/>
    </row>
    <row r="20" spans="1:8" ht="18" customHeight="1" x14ac:dyDescent="0.2">
      <c r="A20" s="112">
        <v>1955</v>
      </c>
      <c r="B20" s="45">
        <v>22.6</v>
      </c>
      <c r="C20" s="50">
        <v>20.7</v>
      </c>
      <c r="D20" s="45">
        <v>25.7</v>
      </c>
      <c r="E20" s="50">
        <v>7.3</v>
      </c>
      <c r="F20" s="212">
        <v>23.7</v>
      </c>
      <c r="G20" s="213">
        <v>100</v>
      </c>
      <c r="H20" s="28"/>
    </row>
    <row r="21" spans="1:8" x14ac:dyDescent="0.2">
      <c r="A21" s="112">
        <v>1956</v>
      </c>
      <c r="B21" s="45">
        <v>20.8</v>
      </c>
      <c r="C21" s="50">
        <v>22.7</v>
      </c>
      <c r="D21" s="45">
        <v>23</v>
      </c>
      <c r="E21" s="50">
        <v>6.7</v>
      </c>
      <c r="F21" s="212">
        <v>26.8</v>
      </c>
      <c r="G21" s="213">
        <v>100</v>
      </c>
      <c r="H21" s="28"/>
    </row>
    <row r="22" spans="1:8" x14ac:dyDescent="0.2">
      <c r="A22" s="112">
        <v>1957</v>
      </c>
      <c r="B22" s="45">
        <v>16.7</v>
      </c>
      <c r="C22" s="50">
        <v>16.5</v>
      </c>
      <c r="D22" s="45">
        <v>35.9</v>
      </c>
      <c r="E22" s="50">
        <v>10.7</v>
      </c>
      <c r="F22" s="212">
        <v>20.2</v>
      </c>
      <c r="G22" s="213">
        <v>100</v>
      </c>
      <c r="H22" s="28"/>
    </row>
    <row r="23" spans="1:8" x14ac:dyDescent="0.2">
      <c r="A23" s="112">
        <v>1958</v>
      </c>
      <c r="B23" s="45">
        <v>23.9</v>
      </c>
      <c r="C23" s="50">
        <v>21.4</v>
      </c>
      <c r="D23" s="45">
        <v>22.9</v>
      </c>
      <c r="E23" s="50">
        <v>11.3</v>
      </c>
      <c r="F23" s="212">
        <v>20.5</v>
      </c>
      <c r="G23" s="213">
        <v>99.999999999999986</v>
      </c>
      <c r="H23" s="28"/>
    </row>
    <row r="24" spans="1:8" x14ac:dyDescent="0.2">
      <c r="A24" s="112">
        <v>1959</v>
      </c>
      <c r="B24" s="45">
        <v>23.5</v>
      </c>
      <c r="C24" s="50">
        <v>22.1</v>
      </c>
      <c r="D24" s="45">
        <v>23.7</v>
      </c>
      <c r="E24" s="50">
        <v>11.4</v>
      </c>
      <c r="F24" s="212">
        <v>19.3</v>
      </c>
      <c r="G24" s="213">
        <v>100</v>
      </c>
      <c r="H24" s="28"/>
    </row>
    <row r="25" spans="1:8" ht="18" customHeight="1" x14ac:dyDescent="0.2">
      <c r="A25" s="112">
        <v>1960</v>
      </c>
      <c r="B25" s="45">
        <v>24.7</v>
      </c>
      <c r="C25" s="50">
        <v>21</v>
      </c>
      <c r="D25" s="45">
        <v>19.2</v>
      </c>
      <c r="E25" s="50">
        <v>9.4</v>
      </c>
      <c r="F25" s="212">
        <v>25.7</v>
      </c>
      <c r="G25" s="213">
        <v>100.00000000000001</v>
      </c>
      <c r="H25" s="28"/>
    </row>
    <row r="26" spans="1:8" x14ac:dyDescent="0.2">
      <c r="A26" s="112">
        <v>1961</v>
      </c>
      <c r="B26" s="45">
        <v>22.8</v>
      </c>
      <c r="C26" s="50">
        <v>23.1</v>
      </c>
      <c r="D26" s="45">
        <v>30.3</v>
      </c>
      <c r="E26" s="50">
        <v>9.5</v>
      </c>
      <c r="F26" s="212">
        <v>14.3</v>
      </c>
      <c r="G26" s="213">
        <v>100</v>
      </c>
      <c r="H26" s="28"/>
    </row>
    <row r="27" spans="1:8" x14ac:dyDescent="0.2">
      <c r="A27" s="112">
        <v>1962</v>
      </c>
      <c r="B27" s="45">
        <v>20.9</v>
      </c>
      <c r="C27" s="50">
        <v>21.7</v>
      </c>
      <c r="D27" s="45">
        <v>32.799999999999997</v>
      </c>
      <c r="E27" s="50">
        <v>9.6999999999999993</v>
      </c>
      <c r="F27" s="212">
        <v>14.9</v>
      </c>
      <c r="G27" s="213">
        <v>100</v>
      </c>
      <c r="H27" s="28"/>
    </row>
    <row r="28" spans="1:8" x14ac:dyDescent="0.2">
      <c r="A28" s="112">
        <v>1963</v>
      </c>
      <c r="B28" s="45">
        <v>23</v>
      </c>
      <c r="C28" s="50">
        <v>21</v>
      </c>
      <c r="D28" s="45">
        <v>33.299999999999997</v>
      </c>
      <c r="E28" s="50">
        <v>9.6999999999999993</v>
      </c>
      <c r="F28" s="212">
        <v>13</v>
      </c>
      <c r="G28" s="213">
        <v>100</v>
      </c>
      <c r="H28" s="28"/>
    </row>
    <row r="29" spans="1:8" x14ac:dyDescent="0.2">
      <c r="A29" s="112">
        <v>1964</v>
      </c>
      <c r="B29" s="45">
        <v>21.8</v>
      </c>
      <c r="C29" s="50">
        <v>21.6</v>
      </c>
      <c r="D29" s="45">
        <v>31.9</v>
      </c>
      <c r="E29" s="50">
        <v>9.3000000000000007</v>
      </c>
      <c r="F29" s="212">
        <v>15.4</v>
      </c>
      <c r="G29" s="213">
        <v>100.00000000000001</v>
      </c>
      <c r="H29" s="28"/>
    </row>
    <row r="30" spans="1:8" ht="18" customHeight="1" x14ac:dyDescent="0.2">
      <c r="A30" s="112">
        <v>1965</v>
      </c>
      <c r="B30" s="45">
        <v>23.2</v>
      </c>
      <c r="C30" s="50">
        <v>21.2</v>
      </c>
      <c r="D30" s="45">
        <v>30.5</v>
      </c>
      <c r="E30" s="50">
        <v>8.9</v>
      </c>
      <c r="F30" s="212">
        <v>16.2</v>
      </c>
      <c r="G30" s="213">
        <v>100.00000000000001</v>
      </c>
      <c r="H30" s="28"/>
    </row>
    <row r="31" spans="1:8" x14ac:dyDescent="0.2">
      <c r="A31" s="112">
        <v>1966</v>
      </c>
      <c r="B31" s="45">
        <v>22.9</v>
      </c>
      <c r="C31" s="50">
        <v>22.1</v>
      </c>
      <c r="D31" s="45">
        <v>31.1</v>
      </c>
      <c r="E31" s="50">
        <v>9.1</v>
      </c>
      <c r="F31" s="212">
        <v>14.8</v>
      </c>
      <c r="G31" s="213">
        <v>99.999999999999986</v>
      </c>
      <c r="H31" s="28"/>
    </row>
    <row r="32" spans="1:8" x14ac:dyDescent="0.2">
      <c r="A32" s="112">
        <v>1967</v>
      </c>
      <c r="B32" s="45">
        <v>22.2</v>
      </c>
      <c r="C32" s="50">
        <v>24.5</v>
      </c>
      <c r="D32" s="45">
        <v>31</v>
      </c>
      <c r="E32" s="50">
        <v>9</v>
      </c>
      <c r="F32" s="212">
        <v>13.3</v>
      </c>
      <c r="G32" s="213">
        <v>100</v>
      </c>
      <c r="H32" s="28"/>
    </row>
    <row r="33" spans="1:8" x14ac:dyDescent="0.2">
      <c r="A33" s="112">
        <v>1968</v>
      </c>
      <c r="B33" s="45">
        <v>21.8</v>
      </c>
      <c r="C33" s="50">
        <v>24.8</v>
      </c>
      <c r="D33" s="45">
        <v>31.4</v>
      </c>
      <c r="E33" s="50">
        <v>9.1</v>
      </c>
      <c r="F33" s="212">
        <v>12.9</v>
      </c>
      <c r="G33" s="213">
        <v>100</v>
      </c>
      <c r="H33" s="28"/>
    </row>
    <row r="34" spans="1:8" x14ac:dyDescent="0.2">
      <c r="A34" s="112">
        <v>1969</v>
      </c>
      <c r="B34" s="45">
        <v>21.5</v>
      </c>
      <c r="C34" s="50">
        <v>24.3</v>
      </c>
      <c r="D34" s="45">
        <v>31.5</v>
      </c>
      <c r="E34" s="50">
        <v>8.9</v>
      </c>
      <c r="F34" s="212">
        <v>13.8</v>
      </c>
      <c r="G34" s="213">
        <v>100</v>
      </c>
      <c r="H34" s="28"/>
    </row>
    <row r="35" spans="1:8" ht="18" customHeight="1" x14ac:dyDescent="0.2">
      <c r="A35" s="112">
        <v>1970</v>
      </c>
      <c r="B35" s="45">
        <v>23.5</v>
      </c>
      <c r="C35" s="50">
        <v>26.7</v>
      </c>
      <c r="D35" s="45">
        <v>30.9</v>
      </c>
      <c r="E35" s="50">
        <v>8.9</v>
      </c>
      <c r="F35" s="212">
        <v>10</v>
      </c>
      <c r="G35" s="213">
        <v>100</v>
      </c>
      <c r="H35" s="28"/>
    </row>
    <row r="36" spans="1:8" x14ac:dyDescent="0.2">
      <c r="A36" s="112">
        <v>1971</v>
      </c>
      <c r="B36" s="45">
        <v>22.7</v>
      </c>
      <c r="C36" s="50">
        <v>48.1</v>
      </c>
      <c r="D36" s="45">
        <v>12.7</v>
      </c>
      <c r="E36" s="50">
        <v>8.3000000000000007</v>
      </c>
      <c r="F36" s="212">
        <v>8.1999999999999993</v>
      </c>
      <c r="G36" s="213">
        <v>100</v>
      </c>
      <c r="H36" s="28"/>
    </row>
    <row r="37" spans="1:8" x14ac:dyDescent="0.2">
      <c r="A37" s="112">
        <v>1972</v>
      </c>
      <c r="B37" s="45">
        <v>21.7</v>
      </c>
      <c r="C37" s="50">
        <v>49.8</v>
      </c>
      <c r="D37" s="45">
        <v>13.9</v>
      </c>
      <c r="E37" s="50">
        <v>8</v>
      </c>
      <c r="F37" s="212">
        <v>6.6</v>
      </c>
      <c r="G37" s="213">
        <v>100</v>
      </c>
      <c r="H37" s="28"/>
    </row>
    <row r="38" spans="1:8" x14ac:dyDescent="0.2">
      <c r="A38" s="112">
        <v>1973</v>
      </c>
      <c r="B38" s="45">
        <v>22.8</v>
      </c>
      <c r="C38" s="50">
        <v>52.8</v>
      </c>
      <c r="D38" s="45">
        <v>12.4</v>
      </c>
      <c r="E38" s="50">
        <v>7.3</v>
      </c>
      <c r="F38" s="212">
        <v>4.7</v>
      </c>
      <c r="G38" s="213">
        <v>100</v>
      </c>
      <c r="H38" s="28"/>
    </row>
    <row r="39" spans="1:8" x14ac:dyDescent="0.2">
      <c r="A39" s="112">
        <v>1974</v>
      </c>
      <c r="B39" s="45">
        <v>22.8</v>
      </c>
      <c r="C39" s="50">
        <v>52.9</v>
      </c>
      <c r="D39" s="45">
        <v>13.4</v>
      </c>
      <c r="E39" s="50">
        <v>6.5</v>
      </c>
      <c r="F39" s="212">
        <v>4.4000000000000004</v>
      </c>
      <c r="G39" s="213">
        <v>100.00000000000001</v>
      </c>
      <c r="H39" s="28"/>
    </row>
    <row r="40" spans="1:8" ht="18" customHeight="1" x14ac:dyDescent="0.2">
      <c r="A40" s="112">
        <v>1975</v>
      </c>
      <c r="B40" s="45">
        <v>26.2</v>
      </c>
      <c r="C40" s="50">
        <v>51.9</v>
      </c>
      <c r="D40" s="45">
        <v>11.9</v>
      </c>
      <c r="E40" s="50">
        <v>7.2</v>
      </c>
      <c r="F40" s="212">
        <v>2.8</v>
      </c>
      <c r="G40" s="213">
        <v>100</v>
      </c>
      <c r="H40" s="28"/>
    </row>
    <row r="41" spans="1:8" x14ac:dyDescent="0.2">
      <c r="A41" s="112">
        <v>1976</v>
      </c>
      <c r="B41" s="45">
        <v>25.9</v>
      </c>
      <c r="C41" s="50">
        <v>53.9</v>
      </c>
      <c r="D41" s="45">
        <v>11</v>
      </c>
      <c r="E41" s="50">
        <v>7</v>
      </c>
      <c r="F41" s="212">
        <v>2.2000000000000002</v>
      </c>
      <c r="G41" s="213">
        <v>100</v>
      </c>
      <c r="H41" s="28"/>
    </row>
    <row r="42" spans="1:8" x14ac:dyDescent="0.2">
      <c r="A42" s="112">
        <v>1977</v>
      </c>
      <c r="B42" s="45">
        <v>26.1</v>
      </c>
      <c r="C42" s="50">
        <v>52.7</v>
      </c>
      <c r="D42" s="45">
        <v>11.3</v>
      </c>
      <c r="E42" s="50">
        <v>7.2</v>
      </c>
      <c r="F42" s="212">
        <v>2.7</v>
      </c>
      <c r="G42" s="213">
        <v>100.00000000000001</v>
      </c>
      <c r="H42" s="28"/>
    </row>
    <row r="43" spans="1:8" x14ac:dyDescent="0.2">
      <c r="A43" s="112">
        <v>1978</v>
      </c>
      <c r="B43" s="45">
        <v>22.7</v>
      </c>
      <c r="C43" s="50">
        <v>53.1</v>
      </c>
      <c r="D43" s="45">
        <v>13.2</v>
      </c>
      <c r="E43" s="50">
        <v>7.9</v>
      </c>
      <c r="F43" s="212">
        <v>3.1</v>
      </c>
      <c r="G43" s="213">
        <v>100</v>
      </c>
      <c r="H43" s="28"/>
    </row>
    <row r="44" spans="1:8" x14ac:dyDescent="0.2">
      <c r="A44" s="112">
        <v>1979</v>
      </c>
      <c r="B44" s="45">
        <v>22.5</v>
      </c>
      <c r="C44" s="50">
        <v>55.5</v>
      </c>
      <c r="D44" s="45">
        <v>12.1</v>
      </c>
      <c r="E44" s="50">
        <v>7.4</v>
      </c>
      <c r="F44" s="212">
        <v>2.5</v>
      </c>
      <c r="G44" s="213">
        <v>100</v>
      </c>
      <c r="H44" s="28"/>
    </row>
    <row r="45" spans="1:8" ht="18" customHeight="1" x14ac:dyDescent="0.2">
      <c r="A45" s="112">
        <v>1980</v>
      </c>
      <c r="B45" s="45">
        <v>22.3</v>
      </c>
      <c r="C45" s="50">
        <v>54.2</v>
      </c>
      <c r="D45" s="45">
        <v>13.9</v>
      </c>
      <c r="E45" s="50">
        <v>7.1</v>
      </c>
      <c r="F45" s="212">
        <v>2.5</v>
      </c>
      <c r="G45" s="213">
        <v>100</v>
      </c>
    </row>
    <row r="46" spans="1:8" x14ac:dyDescent="0.2">
      <c r="A46" s="112">
        <v>1981</v>
      </c>
      <c r="B46" s="45">
        <v>22.9</v>
      </c>
      <c r="C46" s="50">
        <v>53.6</v>
      </c>
      <c r="D46" s="45">
        <v>13.4</v>
      </c>
      <c r="E46" s="50">
        <v>7.3</v>
      </c>
      <c r="F46" s="212">
        <v>2.8</v>
      </c>
      <c r="G46" s="213">
        <v>100</v>
      </c>
    </row>
    <row r="47" spans="1:8" x14ac:dyDescent="0.2">
      <c r="A47" s="112">
        <v>1982</v>
      </c>
      <c r="B47" s="45">
        <v>21.1</v>
      </c>
      <c r="C47" s="50">
        <v>53.7</v>
      </c>
      <c r="D47" s="45">
        <v>13.4</v>
      </c>
      <c r="E47" s="50">
        <v>9.1</v>
      </c>
      <c r="F47" s="212">
        <v>2.7</v>
      </c>
      <c r="G47" s="213">
        <v>100.00000000000001</v>
      </c>
    </row>
    <row r="48" spans="1:8" x14ac:dyDescent="0.2">
      <c r="A48" s="112">
        <v>1983</v>
      </c>
      <c r="B48" s="45">
        <v>20.2</v>
      </c>
      <c r="C48" s="50">
        <v>52.5</v>
      </c>
      <c r="D48" s="45">
        <v>15.3</v>
      </c>
      <c r="E48" s="50">
        <v>9.6999999999999993</v>
      </c>
      <c r="F48" s="212">
        <v>2.2999999999999998</v>
      </c>
      <c r="G48" s="213">
        <v>100</v>
      </c>
    </row>
    <row r="49" spans="1:7" x14ac:dyDescent="0.2">
      <c r="A49" s="112">
        <v>1984</v>
      </c>
      <c r="B49" s="45">
        <v>22.4</v>
      </c>
      <c r="C49" s="50">
        <v>51.6</v>
      </c>
      <c r="D49" s="45">
        <v>14.7</v>
      </c>
      <c r="E49" s="50">
        <v>9.6999999999999993</v>
      </c>
      <c r="F49" s="212">
        <v>1.6</v>
      </c>
      <c r="G49" s="213">
        <v>100</v>
      </c>
    </row>
    <row r="50" spans="1:7" ht="18" customHeight="1" x14ac:dyDescent="0.2">
      <c r="A50" s="112">
        <v>1985</v>
      </c>
      <c r="B50" s="45">
        <v>22.1</v>
      </c>
      <c r="C50" s="50">
        <v>51.6</v>
      </c>
      <c r="D50" s="45">
        <v>16.3</v>
      </c>
      <c r="E50" s="50">
        <v>9.1</v>
      </c>
      <c r="F50" s="212">
        <v>0.9</v>
      </c>
      <c r="G50" s="213">
        <v>100</v>
      </c>
    </row>
    <row r="51" spans="1:7" x14ac:dyDescent="0.2">
      <c r="A51" s="112">
        <v>1986</v>
      </c>
      <c r="B51" s="45">
        <v>20.7</v>
      </c>
      <c r="C51" s="50">
        <v>55.4</v>
      </c>
      <c r="D51" s="45">
        <v>10.8</v>
      </c>
      <c r="E51" s="50">
        <v>12.3</v>
      </c>
      <c r="F51" s="212">
        <v>0.8</v>
      </c>
      <c r="G51" s="213">
        <v>99.999999999999986</v>
      </c>
    </row>
    <row r="52" spans="1:7" x14ac:dyDescent="0.2">
      <c r="A52" s="112">
        <v>1987</v>
      </c>
      <c r="B52" s="45">
        <v>20.6</v>
      </c>
      <c r="C52" s="50">
        <v>51.3</v>
      </c>
      <c r="D52" s="45">
        <v>15</v>
      </c>
      <c r="E52" s="50">
        <v>12.1</v>
      </c>
      <c r="F52" s="212">
        <v>1</v>
      </c>
      <c r="G52" s="213">
        <v>100</v>
      </c>
    </row>
    <row r="53" spans="1:7" x14ac:dyDescent="0.2">
      <c r="A53" s="112">
        <v>1988</v>
      </c>
      <c r="B53" s="45">
        <v>21.1</v>
      </c>
      <c r="C53" s="50">
        <v>51.1</v>
      </c>
      <c r="D53" s="45">
        <v>15.4</v>
      </c>
      <c r="E53" s="50">
        <v>11.6</v>
      </c>
      <c r="F53" s="212">
        <v>0.8</v>
      </c>
      <c r="G53" s="213">
        <v>100</v>
      </c>
    </row>
    <row r="54" spans="1:7" x14ac:dyDescent="0.2">
      <c r="A54" s="112">
        <v>1989</v>
      </c>
      <c r="B54" s="45">
        <v>19</v>
      </c>
      <c r="C54" s="50">
        <v>53.9</v>
      </c>
      <c r="D54" s="45">
        <v>14.6</v>
      </c>
      <c r="E54" s="50">
        <v>11.4</v>
      </c>
      <c r="F54" s="212">
        <v>1.1000000000000001</v>
      </c>
      <c r="G54" s="213">
        <v>100</v>
      </c>
    </row>
    <row r="55" spans="1:7" ht="18" customHeight="1" x14ac:dyDescent="0.2">
      <c r="A55" s="112">
        <v>1990</v>
      </c>
      <c r="B55" s="45">
        <v>21.3</v>
      </c>
      <c r="C55" s="50">
        <v>48.9</v>
      </c>
      <c r="D55" s="45">
        <v>17.600000000000001</v>
      </c>
      <c r="E55" s="50">
        <v>11.1</v>
      </c>
      <c r="F55" s="212">
        <v>1.1000000000000001</v>
      </c>
      <c r="G55" s="213">
        <v>100</v>
      </c>
    </row>
    <row r="56" spans="1:7" x14ac:dyDescent="0.2">
      <c r="A56" s="112">
        <v>1991</v>
      </c>
      <c r="B56" s="45">
        <v>18.3</v>
      </c>
      <c r="C56" s="50">
        <v>37.200000000000003</v>
      </c>
      <c r="D56" s="45">
        <v>32.6</v>
      </c>
      <c r="E56" s="50">
        <v>10.8</v>
      </c>
      <c r="F56" s="212">
        <v>1.1000000000000001</v>
      </c>
      <c r="G56" s="213">
        <v>99.999999999999986</v>
      </c>
    </row>
    <row r="57" spans="1:7" x14ac:dyDescent="0.2">
      <c r="A57" s="112">
        <v>1992</v>
      </c>
      <c r="B57" s="45">
        <v>35.799999999999997</v>
      </c>
      <c r="C57" s="50">
        <v>30.9</v>
      </c>
      <c r="D57" s="45">
        <v>16</v>
      </c>
      <c r="E57" s="50">
        <v>16.399999999999999</v>
      </c>
      <c r="F57" s="212">
        <v>0.9</v>
      </c>
      <c r="G57" s="213">
        <v>100</v>
      </c>
    </row>
    <row r="58" spans="1:7" x14ac:dyDescent="0.2">
      <c r="A58" s="112">
        <v>1993</v>
      </c>
      <c r="B58" s="45">
        <v>24.7</v>
      </c>
      <c r="C58" s="50">
        <v>30.9</v>
      </c>
      <c r="D58" s="45">
        <v>15.1</v>
      </c>
      <c r="E58" s="50">
        <v>23</v>
      </c>
      <c r="F58" s="212">
        <v>6.3</v>
      </c>
      <c r="G58" s="213">
        <v>99.999999999999986</v>
      </c>
    </row>
    <row r="59" spans="1:7" x14ac:dyDescent="0.2">
      <c r="A59" s="112">
        <v>1994</v>
      </c>
      <c r="B59" s="45">
        <v>26.1</v>
      </c>
      <c r="C59" s="50">
        <v>33.9</v>
      </c>
      <c r="D59" s="45">
        <v>6.7</v>
      </c>
      <c r="E59" s="50">
        <v>23.4</v>
      </c>
      <c r="F59" s="212">
        <v>9.9</v>
      </c>
      <c r="G59" s="213">
        <v>100</v>
      </c>
    </row>
    <row r="60" spans="1:7" ht="18" customHeight="1" x14ac:dyDescent="0.2">
      <c r="A60" s="112">
        <v>1995</v>
      </c>
      <c r="B60" s="45">
        <v>10.7</v>
      </c>
      <c r="C60" s="50">
        <v>37.6</v>
      </c>
      <c r="D60" s="45">
        <v>12.6</v>
      </c>
      <c r="E60" s="50">
        <v>24.3</v>
      </c>
      <c r="F60" s="212">
        <v>14.8</v>
      </c>
      <c r="G60" s="213">
        <v>100</v>
      </c>
    </row>
    <row r="61" spans="1:7" x14ac:dyDescent="0.2">
      <c r="A61" s="112">
        <v>1996</v>
      </c>
      <c r="B61" s="45">
        <v>1.6</v>
      </c>
      <c r="C61" s="50">
        <v>38.6</v>
      </c>
      <c r="D61" s="45">
        <v>32.5</v>
      </c>
      <c r="E61" s="50">
        <v>2.4</v>
      </c>
      <c r="F61" s="212">
        <v>24.9</v>
      </c>
      <c r="G61" s="213">
        <v>100</v>
      </c>
    </row>
    <row r="62" spans="1:7" x14ac:dyDescent="0.2">
      <c r="A62" s="112">
        <v>1997</v>
      </c>
      <c r="B62" s="45">
        <v>0.8</v>
      </c>
      <c r="C62" s="50">
        <v>40.5</v>
      </c>
      <c r="D62" s="45">
        <v>40.299999999999997</v>
      </c>
      <c r="E62" s="50">
        <v>0.4</v>
      </c>
      <c r="F62" s="212">
        <v>18</v>
      </c>
      <c r="G62" s="213">
        <v>100</v>
      </c>
    </row>
    <row r="63" spans="1:7" x14ac:dyDescent="0.2">
      <c r="A63" s="112">
        <v>1998</v>
      </c>
      <c r="B63" s="45">
        <v>0</v>
      </c>
      <c r="C63" s="50">
        <v>44.4</v>
      </c>
      <c r="D63" s="45">
        <v>39</v>
      </c>
      <c r="E63" s="50" t="s">
        <v>57</v>
      </c>
      <c r="F63" s="212">
        <v>16.600000000000001</v>
      </c>
      <c r="G63" s="213">
        <v>100</v>
      </c>
    </row>
    <row r="64" spans="1:7" x14ac:dyDescent="0.2">
      <c r="A64" s="112">
        <v>1999</v>
      </c>
      <c r="B64" s="45">
        <v>1.4</v>
      </c>
      <c r="C64" s="50">
        <v>47.7</v>
      </c>
      <c r="D64" s="45">
        <v>36.799999999999997</v>
      </c>
      <c r="E64" s="50" t="s">
        <v>57</v>
      </c>
      <c r="F64" s="212">
        <v>14.1</v>
      </c>
      <c r="G64" s="213">
        <v>100</v>
      </c>
    </row>
    <row r="65" spans="1:10" ht="18" customHeight="1" x14ac:dyDescent="0.2">
      <c r="A65" s="112">
        <v>2000</v>
      </c>
      <c r="B65" s="45">
        <v>0.2</v>
      </c>
      <c r="C65" s="50">
        <v>50.9</v>
      </c>
      <c r="D65" s="45">
        <v>35.799999999999997</v>
      </c>
      <c r="E65" s="50" t="s">
        <v>57</v>
      </c>
      <c r="F65" s="212">
        <v>13.1</v>
      </c>
      <c r="G65" s="213">
        <v>100</v>
      </c>
    </row>
    <row r="66" spans="1:10" x14ac:dyDescent="0.2">
      <c r="A66" s="112">
        <v>2001</v>
      </c>
      <c r="B66" s="45" t="s">
        <v>57</v>
      </c>
      <c r="C66" s="50">
        <v>49.6</v>
      </c>
      <c r="D66" s="45">
        <v>36.200000000000003</v>
      </c>
      <c r="E66" s="50" t="s">
        <v>57</v>
      </c>
      <c r="F66" s="212">
        <v>14.24</v>
      </c>
      <c r="G66" s="213">
        <v>100.04</v>
      </c>
    </row>
    <row r="67" spans="1:10" x14ac:dyDescent="0.2">
      <c r="A67" s="109">
        <v>2002</v>
      </c>
      <c r="B67" s="45" t="s">
        <v>57</v>
      </c>
      <c r="C67" s="50">
        <v>44.540999999999997</v>
      </c>
      <c r="D67" s="45">
        <v>38.628</v>
      </c>
      <c r="E67" s="50" t="s">
        <v>57</v>
      </c>
      <c r="F67" s="212">
        <v>16.824999999999999</v>
      </c>
      <c r="G67" s="213">
        <v>99.994</v>
      </c>
    </row>
    <row r="68" spans="1:10" x14ac:dyDescent="0.2">
      <c r="A68" s="112">
        <v>2003</v>
      </c>
      <c r="B68" s="45" t="s">
        <v>57</v>
      </c>
      <c r="C68" s="50">
        <v>41.118000000000002</v>
      </c>
      <c r="D68" s="45">
        <v>35.673999999999999</v>
      </c>
      <c r="E68" s="50" t="s">
        <v>57</v>
      </c>
      <c r="F68" s="212">
        <v>23.207999999999998</v>
      </c>
      <c r="G68" s="213">
        <v>100</v>
      </c>
    </row>
    <row r="69" spans="1:10" x14ac:dyDescent="0.2">
      <c r="A69" s="109">
        <v>2004</v>
      </c>
      <c r="B69" s="45" t="s">
        <v>57</v>
      </c>
      <c r="C69" s="50">
        <v>44.704000000000001</v>
      </c>
      <c r="D69" s="45">
        <v>41.170999999999999</v>
      </c>
      <c r="E69" s="50" t="s">
        <v>57</v>
      </c>
      <c r="F69" s="212">
        <v>14.126000000000001</v>
      </c>
      <c r="G69" s="213">
        <v>100.001</v>
      </c>
      <c r="J69" s="57"/>
    </row>
    <row r="70" spans="1:10" ht="18" customHeight="1" x14ac:dyDescent="0.2">
      <c r="A70" s="112">
        <v>2005</v>
      </c>
      <c r="B70" s="45" t="s">
        <v>57</v>
      </c>
      <c r="C70" s="50">
        <v>45.784999999999997</v>
      </c>
      <c r="D70" s="45">
        <v>40.353999999999999</v>
      </c>
      <c r="E70" s="50" t="s">
        <v>57</v>
      </c>
      <c r="F70" s="212">
        <v>13.861999999999998</v>
      </c>
      <c r="G70" s="213">
        <v>100.00099999999999</v>
      </c>
    </row>
    <row r="71" spans="1:10" x14ac:dyDescent="0.2">
      <c r="A71" s="109">
        <v>2006</v>
      </c>
      <c r="B71" s="45" t="s">
        <v>57</v>
      </c>
      <c r="C71" s="50">
        <v>35.771000000000001</v>
      </c>
      <c r="D71" s="45">
        <v>62.662999999999997</v>
      </c>
      <c r="E71" s="50" t="s">
        <v>57</v>
      </c>
      <c r="F71" s="212">
        <v>1.5669999999999999</v>
      </c>
      <c r="G71" s="213">
        <v>100.00099999999999</v>
      </c>
    </row>
    <row r="72" spans="1:10" x14ac:dyDescent="0.2">
      <c r="A72" s="112">
        <v>2007</v>
      </c>
      <c r="B72" s="45" t="s">
        <v>57</v>
      </c>
      <c r="C72" s="50">
        <v>35.930999999999997</v>
      </c>
      <c r="D72" s="45">
        <v>63.378</v>
      </c>
      <c r="E72" s="50" t="s">
        <v>57</v>
      </c>
      <c r="F72" s="212">
        <v>0.69</v>
      </c>
      <c r="G72" s="213">
        <v>99.998999999999995</v>
      </c>
    </row>
    <row r="73" spans="1:10" x14ac:dyDescent="0.2">
      <c r="A73" s="112">
        <v>2008</v>
      </c>
      <c r="B73" s="45" t="s">
        <v>57</v>
      </c>
      <c r="C73" s="50">
        <v>31.623000000000001</v>
      </c>
      <c r="D73" s="45">
        <v>67.710999999999999</v>
      </c>
      <c r="E73" s="50" t="s">
        <v>57</v>
      </c>
      <c r="F73" s="212">
        <v>0.66600000000000004</v>
      </c>
      <c r="G73" s="213">
        <v>100</v>
      </c>
    </row>
    <row r="74" spans="1:10" x14ac:dyDescent="0.2">
      <c r="A74" s="112">
        <v>2009</v>
      </c>
      <c r="B74" s="45" t="s">
        <v>57</v>
      </c>
      <c r="C74" s="50">
        <v>19.682844018630188</v>
      </c>
      <c r="D74" s="45">
        <v>79.537614093356609</v>
      </c>
      <c r="E74" s="50" t="s">
        <v>57</v>
      </c>
      <c r="F74" s="212">
        <v>0.77954188801319213</v>
      </c>
      <c r="G74" s="213">
        <v>100</v>
      </c>
    </row>
    <row r="75" spans="1:10" ht="18" customHeight="1" x14ac:dyDescent="0.2">
      <c r="A75" s="112">
        <v>2010</v>
      </c>
      <c r="B75" s="45" t="s">
        <v>57</v>
      </c>
      <c r="C75" s="50">
        <v>1.323643718551907</v>
      </c>
      <c r="D75" s="45">
        <v>97.924990241890185</v>
      </c>
      <c r="E75" s="50" t="s">
        <v>57</v>
      </c>
      <c r="F75" s="212">
        <v>0.75136603955790549</v>
      </c>
      <c r="G75" s="213">
        <v>100</v>
      </c>
    </row>
    <row r="76" spans="1:10" x14ac:dyDescent="0.2">
      <c r="A76" s="109">
        <v>2011</v>
      </c>
      <c r="B76" s="45" t="s">
        <v>57</v>
      </c>
      <c r="C76" s="50" t="s">
        <v>57</v>
      </c>
      <c r="D76" s="45">
        <v>99.556661232831459</v>
      </c>
      <c r="E76" s="50" t="s">
        <v>57</v>
      </c>
      <c r="F76" s="212">
        <v>0.40514627212362753</v>
      </c>
      <c r="G76" s="213">
        <v>99.96180750495509</v>
      </c>
    </row>
    <row r="77" spans="1:10" x14ac:dyDescent="0.2">
      <c r="A77" s="109">
        <v>2012</v>
      </c>
      <c r="B77" s="45" t="s">
        <v>57</v>
      </c>
      <c r="C77" s="50" t="s">
        <v>57</v>
      </c>
      <c r="D77" s="45">
        <v>99.807434495729439</v>
      </c>
      <c r="E77" s="50" t="s">
        <v>57</v>
      </c>
      <c r="F77" s="212">
        <v>0.18295414343115979</v>
      </c>
      <c r="G77" s="213">
        <v>99.990388639160599</v>
      </c>
    </row>
    <row r="78" spans="1:10" x14ac:dyDescent="0.2">
      <c r="A78" s="109">
        <v>2013</v>
      </c>
      <c r="B78" s="45" t="s">
        <v>57</v>
      </c>
      <c r="C78" s="50" t="s">
        <v>57</v>
      </c>
      <c r="D78" s="45">
        <v>99.4</v>
      </c>
      <c r="E78" s="50" t="s">
        <v>57</v>
      </c>
      <c r="F78" s="212">
        <v>0.6</v>
      </c>
      <c r="G78" s="213">
        <v>100</v>
      </c>
    </row>
    <row r="79" spans="1:10" x14ac:dyDescent="0.2">
      <c r="A79" s="112">
        <v>2014</v>
      </c>
      <c r="B79" s="45" t="s">
        <v>57</v>
      </c>
      <c r="C79" s="50" t="s">
        <v>57</v>
      </c>
      <c r="D79" s="45">
        <v>99.644428894442854</v>
      </c>
      <c r="E79" s="50" t="s">
        <v>57</v>
      </c>
      <c r="F79" s="212">
        <v>0.4</v>
      </c>
      <c r="G79" s="213">
        <v>100.04442889444286</v>
      </c>
    </row>
    <row r="80" spans="1:10" ht="18" customHeight="1" x14ac:dyDescent="0.2">
      <c r="A80" s="109">
        <v>2015</v>
      </c>
      <c r="B80" s="45" t="s">
        <v>57</v>
      </c>
      <c r="C80" s="50" t="s">
        <v>57</v>
      </c>
      <c r="D80" s="45">
        <v>99.767387541799891</v>
      </c>
      <c r="E80" s="50" t="s">
        <v>57</v>
      </c>
      <c r="F80" s="212">
        <v>0.23203117799544068</v>
      </c>
      <c r="G80" s="213">
        <v>99.999418719795329</v>
      </c>
    </row>
    <row r="81" spans="1:7" x14ac:dyDescent="0.2">
      <c r="A81" s="109">
        <v>2016</v>
      </c>
      <c r="B81" s="45" t="s">
        <v>57</v>
      </c>
      <c r="C81" s="50" t="s">
        <v>57</v>
      </c>
      <c r="D81" s="45">
        <v>99.847083602129103</v>
      </c>
      <c r="E81" s="50" t="s">
        <v>57</v>
      </c>
      <c r="F81" s="212">
        <v>0.15287190126108272</v>
      </c>
      <c r="G81" s="213">
        <v>99.999955503390183</v>
      </c>
    </row>
    <row r="82" spans="1:7" x14ac:dyDescent="0.2">
      <c r="A82" s="109">
        <v>2017</v>
      </c>
      <c r="B82" s="45" t="s">
        <v>57</v>
      </c>
      <c r="C82" s="50" t="s">
        <v>57</v>
      </c>
      <c r="D82" s="45">
        <v>99.913293433122917</v>
      </c>
      <c r="E82" s="50" t="s">
        <v>57</v>
      </c>
      <c r="F82" s="212">
        <v>8.6706566877082433E-2</v>
      </c>
      <c r="G82" s="213">
        <v>100</v>
      </c>
    </row>
    <row r="83" spans="1:7" x14ac:dyDescent="0.2">
      <c r="A83" s="109">
        <v>2018</v>
      </c>
      <c r="B83" s="45" t="s">
        <v>57</v>
      </c>
      <c r="C83" s="50" t="s">
        <v>57</v>
      </c>
      <c r="D83" s="45">
        <v>99.969559938176999</v>
      </c>
      <c r="E83" s="50" t="s">
        <v>57</v>
      </c>
      <c r="F83" s="212">
        <v>3.0440061823006782E-2</v>
      </c>
      <c r="G83" s="213">
        <v>100</v>
      </c>
    </row>
    <row r="84" spans="1:7" x14ac:dyDescent="0.2">
      <c r="A84" s="109">
        <v>2019</v>
      </c>
      <c r="B84" s="45" t="s">
        <v>57</v>
      </c>
      <c r="C84" s="50" t="s">
        <v>57</v>
      </c>
      <c r="D84" s="45">
        <v>99.945862063041375</v>
      </c>
      <c r="E84" s="50" t="s">
        <v>57</v>
      </c>
      <c r="F84" s="212">
        <v>5.4137936958614061E-2</v>
      </c>
      <c r="G84" s="213">
        <v>100</v>
      </c>
    </row>
    <row r="85" spans="1:7" ht="18" customHeight="1" x14ac:dyDescent="0.2">
      <c r="A85" s="109">
        <v>2020</v>
      </c>
      <c r="B85" s="45" t="s">
        <v>57</v>
      </c>
      <c r="C85" s="50" t="s">
        <v>57</v>
      </c>
      <c r="D85" s="45">
        <v>99.824006993877063</v>
      </c>
      <c r="E85" s="50" t="s">
        <v>57</v>
      </c>
      <c r="F85" s="212">
        <v>0.17599300612295321</v>
      </c>
      <c r="G85" s="213">
        <v>100</v>
      </c>
    </row>
    <row r="86" spans="1:7" ht="18" customHeight="1" x14ac:dyDescent="0.2">
      <c r="A86" s="109">
        <v>2021</v>
      </c>
      <c r="B86" s="45" t="s">
        <v>57</v>
      </c>
      <c r="C86" s="50" t="s">
        <v>57</v>
      </c>
      <c r="D86" s="45">
        <v>99.63</v>
      </c>
      <c r="E86" s="50" t="s">
        <v>57</v>
      </c>
      <c r="F86" s="212">
        <v>0.3674881701560353</v>
      </c>
      <c r="G86" s="213">
        <v>100</v>
      </c>
    </row>
    <row r="87" spans="1:7" ht="13.35" customHeight="1" x14ac:dyDescent="0.2">
      <c r="A87" s="109">
        <v>2022</v>
      </c>
      <c r="B87" s="45" t="s">
        <v>57</v>
      </c>
      <c r="C87" s="50" t="s">
        <v>57</v>
      </c>
      <c r="D87" s="45">
        <v>99.9</v>
      </c>
      <c r="E87" s="50" t="s">
        <v>57</v>
      </c>
      <c r="F87" s="212">
        <v>9.9233859577612604E-2</v>
      </c>
      <c r="G87" s="213">
        <v>100</v>
      </c>
    </row>
    <row r="88" spans="1:7" x14ac:dyDescent="0.2">
      <c r="A88" s="112"/>
      <c r="B88" s="37"/>
      <c r="C88" s="37"/>
      <c r="D88" s="37"/>
      <c r="E88" s="38"/>
      <c r="F88" s="38"/>
      <c r="G88" s="54"/>
    </row>
    <row r="89" spans="1:7" s="103" customFormat="1" ht="11.25" x14ac:dyDescent="0.2">
      <c r="A89" s="104" t="s">
        <v>105</v>
      </c>
    </row>
    <row r="90" spans="1:7" s="21" customFormat="1" x14ac:dyDescent="0.2">
      <c r="A90" s="24"/>
    </row>
    <row r="91" spans="1:7" s="103" customFormat="1" ht="11.25" x14ac:dyDescent="0.2">
      <c r="A91" s="107" t="s">
        <v>110</v>
      </c>
    </row>
    <row r="92" spans="1:7" x14ac:dyDescent="0.2">
      <c r="B92" s="57"/>
      <c r="C92" s="57"/>
      <c r="D92" s="57"/>
      <c r="E92" s="57"/>
      <c r="F92" s="57"/>
    </row>
    <row r="93" spans="1:7" x14ac:dyDescent="0.2">
      <c r="B93" s="57"/>
      <c r="C93" s="57"/>
      <c r="D93" s="57"/>
      <c r="E93" s="57"/>
      <c r="F93" s="57"/>
    </row>
    <row r="94" spans="1:7" x14ac:dyDescent="0.2">
      <c r="B94" s="57"/>
      <c r="C94" s="57"/>
      <c r="D94" s="57"/>
      <c r="E94" s="57"/>
      <c r="F94" s="57"/>
    </row>
    <row r="95" spans="1:7" x14ac:dyDescent="0.2">
      <c r="B95" s="57"/>
      <c r="C95" s="57"/>
      <c r="D95" s="57"/>
      <c r="E95" s="57"/>
      <c r="F95" s="57"/>
    </row>
    <row r="96" spans="1:7" x14ac:dyDescent="0.2">
      <c r="B96" s="57"/>
      <c r="C96" s="57"/>
      <c r="D96" s="57"/>
      <c r="E96" s="57"/>
      <c r="F96" s="57"/>
    </row>
    <row r="97" spans="2:6" x14ac:dyDescent="0.2">
      <c r="B97" s="57"/>
      <c r="C97" s="57"/>
      <c r="D97" s="57"/>
      <c r="E97" s="57"/>
      <c r="F97" s="57"/>
    </row>
    <row r="98" spans="2:6" x14ac:dyDescent="0.2">
      <c r="B98" s="57"/>
      <c r="C98" s="57"/>
      <c r="D98" s="57"/>
      <c r="E98" s="57"/>
      <c r="F98" s="57"/>
    </row>
    <row r="99" spans="2:6" x14ac:dyDescent="0.2">
      <c r="B99" s="57"/>
      <c r="C99" s="57"/>
      <c r="D99" s="57"/>
      <c r="E99" s="57"/>
      <c r="F99" s="57"/>
    </row>
    <row r="100" spans="2:6" x14ac:dyDescent="0.2">
      <c r="B100" s="57"/>
      <c r="C100" s="57"/>
      <c r="D100" s="57"/>
      <c r="E100" s="57"/>
      <c r="F100" s="57"/>
    </row>
    <row r="101" spans="2:6" x14ac:dyDescent="0.2">
      <c r="B101" s="57"/>
      <c r="C101" s="57"/>
      <c r="D101" s="57"/>
      <c r="E101" s="57"/>
      <c r="F101" s="57"/>
    </row>
    <row r="102" spans="2:6" x14ac:dyDescent="0.2">
      <c r="B102" s="57"/>
      <c r="C102" s="57"/>
      <c r="D102" s="57"/>
      <c r="E102" s="57"/>
      <c r="F102" s="57"/>
    </row>
    <row r="103" spans="2:6" x14ac:dyDescent="0.2">
      <c r="B103" s="57"/>
      <c r="C103" s="57"/>
      <c r="D103" s="57"/>
      <c r="E103" s="57"/>
      <c r="F103" s="57"/>
    </row>
    <row r="104" spans="2:6" x14ac:dyDescent="0.2">
      <c r="B104" s="57"/>
      <c r="C104" s="57"/>
      <c r="D104" s="57"/>
      <c r="E104" s="57"/>
      <c r="F104" s="57"/>
    </row>
    <row r="105" spans="2:6" x14ac:dyDescent="0.2">
      <c r="B105" s="57"/>
      <c r="C105" s="57"/>
      <c r="D105" s="57"/>
      <c r="E105" s="57"/>
      <c r="F105" s="57"/>
    </row>
    <row r="106" spans="2:6" x14ac:dyDescent="0.2">
      <c r="B106" s="57"/>
      <c r="C106" s="57"/>
      <c r="D106" s="57"/>
      <c r="E106" s="57"/>
      <c r="F106" s="57"/>
    </row>
    <row r="107" spans="2:6" x14ac:dyDescent="0.2">
      <c r="B107" s="57"/>
      <c r="C107" s="57"/>
      <c r="D107" s="57"/>
      <c r="E107" s="57"/>
      <c r="F107" s="57"/>
    </row>
    <row r="108" spans="2:6" x14ac:dyDescent="0.2">
      <c r="B108" s="57"/>
      <c r="C108" s="57"/>
      <c r="D108" s="57"/>
      <c r="E108" s="57"/>
      <c r="F108" s="57"/>
    </row>
    <row r="109" spans="2:6" x14ac:dyDescent="0.2">
      <c r="B109" s="57"/>
      <c r="C109" s="57"/>
      <c r="D109" s="57"/>
      <c r="E109" s="57"/>
      <c r="F109" s="57"/>
    </row>
    <row r="110" spans="2:6" x14ac:dyDescent="0.2">
      <c r="B110" s="57"/>
      <c r="C110" s="57"/>
      <c r="D110" s="57"/>
      <c r="E110" s="57"/>
      <c r="F110" s="57"/>
    </row>
    <row r="111" spans="2:6" x14ac:dyDescent="0.2">
      <c r="B111" s="57"/>
      <c r="C111" s="57"/>
      <c r="D111" s="57"/>
      <c r="E111" s="57"/>
      <c r="F111" s="57"/>
    </row>
    <row r="112" spans="2:6" x14ac:dyDescent="0.2">
      <c r="B112" s="57"/>
      <c r="C112" s="57"/>
      <c r="D112" s="57"/>
      <c r="E112" s="57"/>
      <c r="F112" s="57"/>
    </row>
    <row r="113" spans="2:6" x14ac:dyDescent="0.2">
      <c r="B113" s="57"/>
      <c r="C113" s="57"/>
      <c r="D113" s="57"/>
      <c r="E113" s="57"/>
      <c r="F113" s="57"/>
    </row>
    <row r="114" spans="2:6" x14ac:dyDescent="0.2">
      <c r="B114" s="57"/>
      <c r="C114" s="57"/>
      <c r="D114" s="57"/>
      <c r="E114" s="57"/>
      <c r="F114" s="57"/>
    </row>
    <row r="115" spans="2:6" x14ac:dyDescent="0.2">
      <c r="B115" s="57"/>
      <c r="C115" s="57"/>
      <c r="D115" s="57"/>
      <c r="E115" s="57"/>
      <c r="F115" s="57"/>
    </row>
    <row r="116" spans="2:6" x14ac:dyDescent="0.2">
      <c r="B116" s="57"/>
      <c r="C116" s="57"/>
      <c r="D116" s="57"/>
      <c r="E116" s="57"/>
      <c r="F116" s="57"/>
    </row>
    <row r="117" spans="2:6" x14ac:dyDescent="0.2">
      <c r="B117" s="57"/>
      <c r="C117" s="57"/>
      <c r="D117" s="57"/>
      <c r="E117" s="57"/>
      <c r="F117" s="57"/>
    </row>
    <row r="118" spans="2:6" x14ac:dyDescent="0.2">
      <c r="B118" s="57"/>
      <c r="C118" s="57"/>
      <c r="D118" s="57"/>
      <c r="E118" s="57"/>
      <c r="F118" s="57"/>
    </row>
    <row r="119" spans="2:6" x14ac:dyDescent="0.2">
      <c r="B119" s="57"/>
      <c r="C119" s="57"/>
      <c r="D119" s="57"/>
      <c r="E119" s="57"/>
      <c r="F119" s="57"/>
    </row>
    <row r="120" spans="2:6" x14ac:dyDescent="0.2">
      <c r="B120" s="57"/>
      <c r="C120" s="57"/>
      <c r="D120" s="57"/>
      <c r="E120" s="57"/>
      <c r="F120" s="57"/>
    </row>
    <row r="121" spans="2:6" x14ac:dyDescent="0.2">
      <c r="B121" s="57"/>
      <c r="C121" s="57"/>
      <c r="D121" s="57"/>
      <c r="E121" s="57"/>
      <c r="F121" s="57"/>
    </row>
    <row r="122" spans="2:6" x14ac:dyDescent="0.2">
      <c r="B122" s="57"/>
      <c r="C122" s="57"/>
      <c r="D122" s="57"/>
      <c r="E122" s="57"/>
      <c r="F122" s="57"/>
    </row>
    <row r="123" spans="2:6" x14ac:dyDescent="0.2">
      <c r="B123" s="57"/>
      <c r="C123" s="57"/>
      <c r="D123" s="57"/>
      <c r="E123" s="57"/>
      <c r="F123" s="57"/>
    </row>
    <row r="124" spans="2:6" x14ac:dyDescent="0.2">
      <c r="B124" s="57"/>
      <c r="C124" s="57"/>
      <c r="D124" s="57"/>
      <c r="E124" s="57"/>
      <c r="F124" s="57"/>
    </row>
    <row r="125" spans="2:6" x14ac:dyDescent="0.2">
      <c r="B125" s="57"/>
      <c r="C125" s="57"/>
      <c r="D125" s="57"/>
      <c r="E125" s="57"/>
      <c r="F125" s="57"/>
    </row>
    <row r="126" spans="2:6" x14ac:dyDescent="0.2">
      <c r="B126" s="57"/>
      <c r="C126" s="57"/>
      <c r="D126" s="57"/>
      <c r="E126" s="57"/>
      <c r="F126" s="57"/>
    </row>
    <row r="127" spans="2:6" x14ac:dyDescent="0.2">
      <c r="B127" s="57"/>
      <c r="C127" s="57"/>
      <c r="D127" s="57"/>
      <c r="E127" s="57"/>
      <c r="F127" s="57"/>
    </row>
    <row r="128" spans="2:6" x14ac:dyDescent="0.2">
      <c r="B128" s="57"/>
      <c r="C128" s="57"/>
      <c r="D128" s="57"/>
      <c r="E128" s="57"/>
      <c r="F128" s="57"/>
    </row>
    <row r="129" spans="2:6" x14ac:dyDescent="0.2">
      <c r="B129" s="57"/>
      <c r="C129" s="57"/>
      <c r="D129" s="57"/>
      <c r="E129" s="57"/>
      <c r="F129" s="57"/>
    </row>
    <row r="130" spans="2:6" x14ac:dyDescent="0.2">
      <c r="B130" s="57"/>
      <c r="C130" s="57"/>
      <c r="D130" s="57"/>
      <c r="E130" s="57"/>
      <c r="F130" s="57"/>
    </row>
    <row r="131" spans="2:6" x14ac:dyDescent="0.2">
      <c r="B131" s="57"/>
      <c r="C131" s="57"/>
      <c r="D131" s="57"/>
      <c r="E131" s="57"/>
      <c r="F131" s="57"/>
    </row>
    <row r="132" spans="2:6" x14ac:dyDescent="0.2">
      <c r="B132" s="57"/>
      <c r="C132" s="57"/>
      <c r="D132" s="57"/>
      <c r="E132" s="57"/>
      <c r="F132" s="57"/>
    </row>
    <row r="133" spans="2:6" x14ac:dyDescent="0.2">
      <c r="B133" s="57"/>
      <c r="C133" s="57"/>
      <c r="D133" s="57"/>
      <c r="E133" s="57"/>
      <c r="F133" s="57"/>
    </row>
    <row r="134" spans="2:6" x14ac:dyDescent="0.2">
      <c r="B134" s="57"/>
      <c r="C134" s="57"/>
      <c r="D134" s="57"/>
      <c r="E134" s="57"/>
      <c r="F134" s="57"/>
    </row>
    <row r="135" spans="2:6" x14ac:dyDescent="0.2">
      <c r="B135" s="57"/>
      <c r="C135" s="57"/>
      <c r="D135" s="57"/>
      <c r="E135" s="57"/>
      <c r="F135" s="57"/>
    </row>
    <row r="136" spans="2:6" x14ac:dyDescent="0.2">
      <c r="B136" s="57"/>
      <c r="C136" s="57"/>
      <c r="D136" s="57"/>
      <c r="E136" s="57"/>
      <c r="F136" s="57"/>
    </row>
    <row r="137" spans="2:6" x14ac:dyDescent="0.2">
      <c r="B137" s="57"/>
      <c r="C137" s="57"/>
      <c r="D137" s="57"/>
      <c r="E137" s="57"/>
      <c r="F137" s="57"/>
    </row>
    <row r="138" spans="2:6" x14ac:dyDescent="0.2">
      <c r="B138" s="57"/>
      <c r="C138" s="57"/>
      <c r="D138" s="57"/>
      <c r="E138" s="57"/>
      <c r="F138" s="57"/>
    </row>
    <row r="139" spans="2:6" x14ac:dyDescent="0.2">
      <c r="B139" s="57"/>
      <c r="C139" s="57"/>
      <c r="D139" s="57"/>
      <c r="E139" s="57"/>
      <c r="F139" s="57"/>
    </row>
    <row r="140" spans="2:6" x14ac:dyDescent="0.2">
      <c r="B140" s="57"/>
      <c r="C140" s="57"/>
      <c r="D140" s="57"/>
      <c r="E140" s="57"/>
      <c r="F140" s="57"/>
    </row>
    <row r="141" spans="2:6" x14ac:dyDescent="0.2">
      <c r="B141" s="57"/>
      <c r="C141" s="57"/>
      <c r="D141" s="57"/>
      <c r="E141" s="57"/>
      <c r="F141" s="57"/>
    </row>
    <row r="142" spans="2:6" x14ac:dyDescent="0.2">
      <c r="B142" s="57"/>
      <c r="C142" s="57"/>
      <c r="D142" s="57"/>
      <c r="E142" s="57"/>
      <c r="F142" s="57"/>
    </row>
    <row r="143" spans="2:6" x14ac:dyDescent="0.2">
      <c r="B143" s="57"/>
      <c r="C143" s="57"/>
      <c r="D143" s="57"/>
      <c r="E143" s="57"/>
      <c r="F143" s="57"/>
    </row>
    <row r="144" spans="2:6" x14ac:dyDescent="0.2">
      <c r="B144" s="57"/>
      <c r="C144" s="57"/>
      <c r="D144" s="57"/>
      <c r="E144" s="57"/>
      <c r="F144" s="57"/>
    </row>
    <row r="145" spans="2:6" x14ac:dyDescent="0.2">
      <c r="B145" s="57"/>
      <c r="C145" s="57"/>
      <c r="D145" s="57"/>
      <c r="E145" s="57"/>
      <c r="F145" s="57"/>
    </row>
    <row r="146" spans="2:6" x14ac:dyDescent="0.2">
      <c r="B146" s="57"/>
      <c r="C146" s="57"/>
      <c r="D146" s="57"/>
      <c r="E146" s="57"/>
      <c r="F146" s="57"/>
    </row>
    <row r="147" spans="2:6" x14ac:dyDescent="0.2">
      <c r="B147" s="57"/>
      <c r="C147" s="57"/>
      <c r="D147" s="57"/>
      <c r="E147" s="57"/>
      <c r="F147" s="57"/>
    </row>
    <row r="148" spans="2:6" x14ac:dyDescent="0.2">
      <c r="B148" s="57"/>
      <c r="C148" s="57"/>
      <c r="D148" s="57"/>
      <c r="E148" s="57"/>
      <c r="F148" s="57"/>
    </row>
    <row r="149" spans="2:6" x14ac:dyDescent="0.2">
      <c r="B149" s="57"/>
      <c r="C149" s="57"/>
      <c r="D149" s="57"/>
      <c r="E149" s="57"/>
      <c r="F149" s="57"/>
    </row>
    <row r="150" spans="2:6" x14ac:dyDescent="0.2">
      <c r="B150" s="57"/>
      <c r="C150" s="57"/>
      <c r="D150" s="57"/>
      <c r="E150" s="57"/>
      <c r="F150" s="57"/>
    </row>
    <row r="151" spans="2:6" x14ac:dyDescent="0.2">
      <c r="B151" s="57"/>
      <c r="C151" s="57"/>
      <c r="D151" s="57"/>
      <c r="E151" s="57"/>
      <c r="F151" s="57"/>
    </row>
    <row r="152" spans="2:6" x14ac:dyDescent="0.2">
      <c r="B152" s="57"/>
      <c r="C152" s="57"/>
      <c r="D152" s="57"/>
      <c r="E152" s="57"/>
      <c r="F152" s="57"/>
    </row>
    <row r="153" spans="2:6" x14ac:dyDescent="0.2">
      <c r="B153" s="57"/>
      <c r="C153" s="57"/>
      <c r="D153" s="57"/>
      <c r="E153" s="57"/>
      <c r="F153" s="57"/>
    </row>
    <row r="154" spans="2:6" x14ac:dyDescent="0.2">
      <c r="B154" s="57"/>
      <c r="C154" s="57"/>
      <c r="D154" s="57"/>
      <c r="E154" s="57"/>
      <c r="F154" s="57"/>
    </row>
    <row r="155" spans="2:6" x14ac:dyDescent="0.2">
      <c r="B155" s="57"/>
      <c r="C155" s="57"/>
      <c r="D155" s="57"/>
      <c r="E155" s="57"/>
      <c r="F155" s="57"/>
    </row>
    <row r="156" spans="2:6" x14ac:dyDescent="0.2">
      <c r="B156" s="57"/>
      <c r="C156" s="57"/>
      <c r="D156" s="57"/>
      <c r="E156" s="57"/>
      <c r="F156" s="57"/>
    </row>
    <row r="157" spans="2:6" x14ac:dyDescent="0.2">
      <c r="B157" s="57"/>
      <c r="C157" s="57"/>
      <c r="D157" s="57"/>
      <c r="E157" s="57"/>
      <c r="F157" s="57"/>
    </row>
    <row r="158" spans="2:6" x14ac:dyDescent="0.2">
      <c r="B158" s="57"/>
      <c r="C158" s="57"/>
      <c r="D158" s="57"/>
      <c r="E158" s="57"/>
      <c r="F158" s="57"/>
    </row>
    <row r="159" spans="2:6" x14ac:dyDescent="0.2">
      <c r="B159" s="57"/>
      <c r="C159" s="57"/>
      <c r="D159" s="57"/>
      <c r="E159" s="57"/>
      <c r="F159" s="57"/>
    </row>
    <row r="160" spans="2:6" x14ac:dyDescent="0.2">
      <c r="B160" s="57"/>
      <c r="C160" s="57"/>
      <c r="D160" s="57"/>
      <c r="E160" s="57"/>
      <c r="F160" s="57"/>
    </row>
    <row r="161" spans="2:6" x14ac:dyDescent="0.2">
      <c r="B161" s="57"/>
      <c r="C161" s="57"/>
      <c r="D161" s="57"/>
      <c r="E161" s="57"/>
      <c r="F161" s="57"/>
    </row>
    <row r="162" spans="2:6" x14ac:dyDescent="0.2">
      <c r="B162" s="57"/>
      <c r="C162" s="57"/>
      <c r="D162" s="57"/>
      <c r="E162" s="57"/>
      <c r="F162" s="57"/>
    </row>
    <row r="163" spans="2:6" x14ac:dyDescent="0.2">
      <c r="B163" s="57"/>
      <c r="C163" s="57"/>
      <c r="D163" s="57"/>
      <c r="E163" s="57"/>
      <c r="F163" s="57"/>
    </row>
    <row r="164" spans="2:6" x14ac:dyDescent="0.2">
      <c r="B164" s="57"/>
      <c r="C164" s="57"/>
      <c r="D164" s="57"/>
      <c r="E164" s="57"/>
      <c r="F164" s="57"/>
    </row>
    <row r="165" spans="2:6" x14ac:dyDescent="0.2">
      <c r="B165" s="57"/>
      <c r="C165" s="57"/>
      <c r="D165" s="57"/>
      <c r="E165" s="57"/>
      <c r="F165" s="57"/>
    </row>
    <row r="166" spans="2:6" x14ac:dyDescent="0.2">
      <c r="B166" s="57"/>
      <c r="C166" s="57"/>
      <c r="D166" s="57"/>
      <c r="E166" s="57"/>
      <c r="F166" s="57"/>
    </row>
    <row r="167" spans="2:6" x14ac:dyDescent="0.2">
      <c r="B167" s="57"/>
      <c r="C167" s="57"/>
      <c r="D167" s="57"/>
      <c r="E167" s="57"/>
      <c r="F167" s="57"/>
    </row>
    <row r="168" spans="2:6" x14ac:dyDescent="0.2">
      <c r="B168" s="57"/>
      <c r="C168" s="57"/>
      <c r="D168" s="57"/>
      <c r="E168" s="57"/>
      <c r="F168" s="57"/>
    </row>
    <row r="169" spans="2:6" x14ac:dyDescent="0.2">
      <c r="B169" s="57"/>
      <c r="C169" s="57"/>
      <c r="D169" s="57"/>
      <c r="E169" s="57"/>
      <c r="F169" s="57"/>
    </row>
    <row r="170" spans="2:6" x14ac:dyDescent="0.2">
      <c r="B170" s="57"/>
      <c r="C170" s="57"/>
      <c r="D170" s="57"/>
      <c r="E170" s="57"/>
      <c r="F170" s="57"/>
    </row>
    <row r="171" spans="2:6" x14ac:dyDescent="0.2">
      <c r="B171" s="57"/>
      <c r="C171" s="57"/>
      <c r="D171" s="57"/>
      <c r="E171" s="57"/>
      <c r="F171" s="57"/>
    </row>
    <row r="172" spans="2:6" x14ac:dyDescent="0.2">
      <c r="B172" s="57"/>
      <c r="C172" s="57"/>
      <c r="D172" s="57"/>
      <c r="E172" s="57"/>
      <c r="F172" s="57"/>
    </row>
    <row r="173" spans="2:6" x14ac:dyDescent="0.2">
      <c r="B173" s="57"/>
      <c r="C173" s="57"/>
      <c r="D173" s="57"/>
      <c r="E173" s="57"/>
      <c r="F173" s="57"/>
    </row>
    <row r="174" spans="2:6" x14ac:dyDescent="0.2">
      <c r="B174" s="57"/>
      <c r="C174" s="57"/>
      <c r="D174" s="57"/>
      <c r="E174" s="57"/>
      <c r="F174" s="57"/>
    </row>
    <row r="175" spans="2:6" x14ac:dyDescent="0.2">
      <c r="B175" s="57"/>
      <c r="C175" s="57"/>
      <c r="D175" s="57"/>
      <c r="E175" s="57"/>
      <c r="F175" s="57"/>
    </row>
    <row r="176" spans="2:6" x14ac:dyDescent="0.2">
      <c r="B176" s="57"/>
      <c r="C176" s="57"/>
      <c r="D176" s="57"/>
      <c r="E176" s="57"/>
      <c r="F176" s="57"/>
    </row>
    <row r="177" spans="2:6" x14ac:dyDescent="0.2">
      <c r="B177" s="57"/>
      <c r="C177" s="57"/>
      <c r="D177" s="57"/>
      <c r="E177" s="57"/>
      <c r="F177" s="57"/>
    </row>
    <row r="178" spans="2:6" x14ac:dyDescent="0.2">
      <c r="B178" s="57"/>
      <c r="C178" s="57"/>
      <c r="D178" s="57"/>
      <c r="E178" s="57"/>
      <c r="F178" s="57"/>
    </row>
    <row r="179" spans="2:6" x14ac:dyDescent="0.2">
      <c r="B179" s="57"/>
      <c r="C179" s="57"/>
      <c r="D179" s="57"/>
      <c r="E179" s="57"/>
      <c r="F179" s="57"/>
    </row>
    <row r="180" spans="2:6" x14ac:dyDescent="0.2">
      <c r="B180" s="57"/>
      <c r="C180" s="57"/>
      <c r="D180" s="57"/>
      <c r="E180" s="57"/>
      <c r="F180" s="57"/>
    </row>
    <row r="181" spans="2:6" x14ac:dyDescent="0.2">
      <c r="B181" s="57"/>
      <c r="C181" s="57"/>
      <c r="D181" s="57"/>
      <c r="E181" s="57"/>
      <c r="F181" s="57"/>
    </row>
    <row r="182" spans="2:6" x14ac:dyDescent="0.2">
      <c r="B182" s="57"/>
      <c r="C182" s="57"/>
      <c r="D182" s="57"/>
      <c r="E182" s="57"/>
      <c r="F182" s="57"/>
    </row>
    <row r="183" spans="2:6" x14ac:dyDescent="0.2">
      <c r="B183" s="57"/>
      <c r="C183" s="57"/>
      <c r="D183" s="57"/>
      <c r="E183" s="57"/>
      <c r="F183" s="57"/>
    </row>
    <row r="184" spans="2:6" x14ac:dyDescent="0.2">
      <c r="B184" s="57"/>
      <c r="C184" s="57"/>
      <c r="D184" s="57"/>
      <c r="E184" s="57"/>
      <c r="F184" s="57"/>
    </row>
    <row r="185" spans="2:6" x14ac:dyDescent="0.2">
      <c r="B185" s="57"/>
      <c r="C185" s="57"/>
      <c r="D185" s="57"/>
      <c r="E185" s="57"/>
      <c r="F185" s="57"/>
    </row>
    <row r="186" spans="2:6" x14ac:dyDescent="0.2">
      <c r="B186" s="57"/>
      <c r="C186" s="57"/>
      <c r="D186" s="57"/>
      <c r="E186" s="57"/>
      <c r="F186" s="57"/>
    </row>
    <row r="187" spans="2:6" x14ac:dyDescent="0.2">
      <c r="B187" s="57"/>
      <c r="C187" s="57"/>
      <c r="D187" s="57"/>
      <c r="E187" s="57"/>
      <c r="F187" s="57"/>
    </row>
    <row r="188" spans="2:6" x14ac:dyDescent="0.2">
      <c r="B188" s="57"/>
      <c r="C188" s="57"/>
      <c r="D188" s="57"/>
      <c r="E188" s="57"/>
      <c r="F188" s="57"/>
    </row>
    <row r="189" spans="2:6" x14ac:dyDescent="0.2">
      <c r="B189" s="57"/>
      <c r="C189" s="57"/>
      <c r="D189" s="57"/>
      <c r="E189" s="57"/>
      <c r="F189" s="57"/>
    </row>
    <row r="190" spans="2:6" x14ac:dyDescent="0.2">
      <c r="B190" s="57"/>
      <c r="C190" s="57"/>
      <c r="D190" s="57"/>
      <c r="E190" s="57"/>
      <c r="F190" s="57"/>
    </row>
    <row r="191" spans="2:6" x14ac:dyDescent="0.2">
      <c r="B191" s="57"/>
      <c r="C191" s="57"/>
      <c r="D191" s="57"/>
      <c r="E191" s="57"/>
      <c r="F191" s="57"/>
    </row>
    <row r="192" spans="2:6" x14ac:dyDescent="0.2">
      <c r="B192" s="57"/>
      <c r="C192" s="57"/>
      <c r="D192" s="57"/>
      <c r="E192" s="57"/>
      <c r="F192" s="57"/>
    </row>
    <row r="193" spans="2:6" x14ac:dyDescent="0.2">
      <c r="B193" s="57"/>
      <c r="C193" s="57"/>
      <c r="D193" s="57"/>
      <c r="E193" s="57"/>
      <c r="F193" s="57"/>
    </row>
    <row r="194" spans="2:6" x14ac:dyDescent="0.2">
      <c r="B194" s="57"/>
      <c r="C194" s="57"/>
      <c r="D194" s="57"/>
      <c r="E194" s="57"/>
      <c r="F194" s="57"/>
    </row>
    <row r="195" spans="2:6" x14ac:dyDescent="0.2">
      <c r="B195" s="57"/>
      <c r="C195" s="57"/>
      <c r="D195" s="57"/>
      <c r="E195" s="57"/>
      <c r="F195" s="57"/>
    </row>
    <row r="196" spans="2:6" x14ac:dyDescent="0.2">
      <c r="B196" s="57"/>
      <c r="C196" s="57"/>
      <c r="D196" s="57"/>
      <c r="E196" s="57"/>
      <c r="F196" s="57"/>
    </row>
    <row r="197" spans="2:6" x14ac:dyDescent="0.2">
      <c r="B197" s="57"/>
      <c r="C197" s="57"/>
      <c r="D197" s="57"/>
      <c r="E197" s="57"/>
      <c r="F197" s="57"/>
    </row>
    <row r="198" spans="2:6" x14ac:dyDescent="0.2">
      <c r="B198" s="57"/>
      <c r="C198" s="57"/>
      <c r="D198" s="57"/>
      <c r="E198" s="57"/>
      <c r="F198" s="57"/>
    </row>
    <row r="199" spans="2:6" x14ac:dyDescent="0.2">
      <c r="B199" s="57"/>
      <c r="C199" s="57"/>
      <c r="D199" s="57"/>
      <c r="E199" s="57"/>
      <c r="F199" s="57"/>
    </row>
    <row r="200" spans="2:6" x14ac:dyDescent="0.2">
      <c r="B200" s="57"/>
      <c r="C200" s="57"/>
      <c r="D200" s="57"/>
      <c r="E200" s="57"/>
      <c r="F200" s="57"/>
    </row>
    <row r="201" spans="2:6" x14ac:dyDescent="0.2">
      <c r="B201" s="57"/>
      <c r="C201" s="57"/>
      <c r="D201" s="57"/>
      <c r="E201" s="57"/>
      <c r="F201" s="57"/>
    </row>
    <row r="202" spans="2:6" x14ac:dyDescent="0.2">
      <c r="B202" s="57"/>
      <c r="C202" s="57"/>
      <c r="D202" s="57"/>
      <c r="E202" s="57"/>
      <c r="F202" s="57"/>
    </row>
    <row r="203" spans="2:6" x14ac:dyDescent="0.2">
      <c r="B203" s="57"/>
      <c r="C203" s="57"/>
      <c r="D203" s="57"/>
      <c r="E203" s="57"/>
      <c r="F203" s="57"/>
    </row>
    <row r="204" spans="2:6" x14ac:dyDescent="0.2">
      <c r="B204" s="57"/>
      <c r="C204" s="57"/>
      <c r="D204" s="57"/>
      <c r="E204" s="57"/>
      <c r="F204" s="57"/>
    </row>
    <row r="205" spans="2:6" x14ac:dyDescent="0.2">
      <c r="B205" s="57"/>
      <c r="C205" s="57"/>
      <c r="D205" s="57"/>
      <c r="E205" s="57"/>
      <c r="F205" s="57"/>
    </row>
    <row r="206" spans="2:6" x14ac:dyDescent="0.2">
      <c r="B206" s="57"/>
      <c r="C206" s="57"/>
      <c r="D206" s="57"/>
      <c r="E206" s="57"/>
      <c r="F206" s="57"/>
    </row>
    <row r="207" spans="2:6" x14ac:dyDescent="0.2">
      <c r="B207" s="57"/>
      <c r="C207" s="57"/>
      <c r="D207" s="57"/>
      <c r="E207" s="57"/>
      <c r="F207" s="57"/>
    </row>
    <row r="208" spans="2:6" x14ac:dyDescent="0.2">
      <c r="B208" s="57"/>
      <c r="C208" s="57"/>
      <c r="D208" s="57"/>
      <c r="E208" s="57"/>
      <c r="F208" s="57"/>
    </row>
    <row r="209" spans="2:6" x14ac:dyDescent="0.2">
      <c r="B209" s="57"/>
      <c r="C209" s="57"/>
      <c r="D209" s="57"/>
      <c r="E209" s="57"/>
      <c r="F209" s="57"/>
    </row>
    <row r="210" spans="2:6" x14ac:dyDescent="0.2">
      <c r="B210" s="57"/>
      <c r="C210" s="57"/>
      <c r="D210" s="57"/>
      <c r="E210" s="57"/>
      <c r="F210" s="57"/>
    </row>
    <row r="211" spans="2:6" x14ac:dyDescent="0.2">
      <c r="B211" s="57"/>
      <c r="C211" s="57"/>
      <c r="D211" s="57"/>
      <c r="E211" s="57"/>
      <c r="F211" s="57"/>
    </row>
    <row r="212" spans="2:6" x14ac:dyDescent="0.2">
      <c r="B212" s="57"/>
      <c r="C212" s="57"/>
      <c r="D212" s="57"/>
      <c r="E212" s="57"/>
      <c r="F212" s="57"/>
    </row>
    <row r="213" spans="2:6" x14ac:dyDescent="0.2">
      <c r="B213" s="57"/>
      <c r="C213" s="57"/>
      <c r="D213" s="57"/>
      <c r="E213" s="57"/>
      <c r="F213" s="57"/>
    </row>
    <row r="214" spans="2:6" x14ac:dyDescent="0.2">
      <c r="B214" s="57"/>
      <c r="C214" s="57"/>
      <c r="D214" s="57"/>
      <c r="E214" s="57"/>
      <c r="F214" s="57"/>
    </row>
    <row r="215" spans="2:6" x14ac:dyDescent="0.2">
      <c r="B215" s="57"/>
      <c r="C215" s="57"/>
      <c r="D215" s="57"/>
      <c r="E215" s="57"/>
      <c r="F215" s="57"/>
    </row>
    <row r="216" spans="2:6" x14ac:dyDescent="0.2">
      <c r="B216" s="57"/>
      <c r="C216" s="57"/>
      <c r="D216" s="57"/>
      <c r="E216" s="57"/>
      <c r="F216" s="57"/>
    </row>
    <row r="217" spans="2:6" x14ac:dyDescent="0.2">
      <c r="B217" s="57"/>
      <c r="C217" s="57"/>
      <c r="D217" s="57"/>
      <c r="E217" s="57"/>
      <c r="F217" s="57"/>
    </row>
    <row r="218" spans="2:6" x14ac:dyDescent="0.2">
      <c r="B218" s="57"/>
      <c r="C218" s="57"/>
      <c r="D218" s="57"/>
      <c r="E218" s="57"/>
      <c r="F218" s="57"/>
    </row>
    <row r="219" spans="2:6" x14ac:dyDescent="0.2">
      <c r="B219" s="57"/>
      <c r="C219" s="57"/>
      <c r="D219" s="57"/>
      <c r="E219" s="57"/>
      <c r="F219" s="57"/>
    </row>
    <row r="220" spans="2:6" x14ac:dyDescent="0.2">
      <c r="B220" s="57"/>
      <c r="C220" s="57"/>
      <c r="D220" s="57"/>
      <c r="E220" s="57"/>
      <c r="F220" s="57"/>
    </row>
    <row r="221" spans="2:6" x14ac:dyDescent="0.2">
      <c r="B221" s="57"/>
      <c r="C221" s="57"/>
      <c r="D221" s="57"/>
      <c r="E221" s="57"/>
      <c r="F221" s="57"/>
    </row>
  </sheetData>
  <mergeCells count="1">
    <mergeCell ref="B3:G3"/>
  </mergeCells>
  <phoneticPr fontId="0" type="noConversion"/>
  <pageMargins left="0.74803149606299213" right="0.39370078740157483" top="0.98425196850393704" bottom="1.0629921259842521" header="0.39370078740157483" footer="0.39370078740157483"/>
  <pageSetup paperSize="9" orientation="portrait" r:id="rId1"/>
  <headerFooter alignWithMargins="0">
    <oddHeader>&amp;L&amp;G</oddHeader>
    <oddFooter>&amp;LKela | Statistical Information Service&amp;2
&amp;G
&amp;10PO Box 450 | FIN-00101 HELSINKI | tilastot@kela.fi | www.kela.fi/statistics&amp;R
&amp;P(&amp;N)</oddFooter>
  </headerFooter>
  <rowBreaks count="1" manualBreakCount="1">
    <brk id="49" max="16383" man="1"/>
  </rowBreaks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Taul18"/>
  <dimension ref="A1:AF219"/>
  <sheetViews>
    <sheetView zoomScaleNormal="100" workbookViewId="0">
      <pane xSplit="1" ySplit="4" topLeftCell="B5" activePane="bottomRight" state="frozen"/>
      <selection activeCell="B52" sqref="B52"/>
      <selection pane="topRight" activeCell="B52" sqref="B52"/>
      <selection pane="bottomLeft" activeCell="B52" sqref="B52"/>
      <selection pane="bottomRight" activeCell="B5" sqref="B5"/>
    </sheetView>
  </sheetViews>
  <sheetFormatPr defaultColWidth="9.140625" defaultRowHeight="12.75" x14ac:dyDescent="0.2"/>
  <cols>
    <col min="1" max="1" width="5.85546875" style="25" customWidth="1"/>
    <col min="2" max="2" width="9" style="32" customWidth="1"/>
    <col min="3" max="3" width="9.28515625" style="19" customWidth="1"/>
    <col min="4" max="4" width="9.85546875" style="19" customWidth="1"/>
    <col min="5" max="5" width="9.140625" style="19" customWidth="1"/>
    <col min="6" max="6" width="9" style="19" customWidth="1"/>
    <col min="7" max="7" width="9.42578125" style="19" customWidth="1"/>
    <col min="8" max="8" width="9" style="19" customWidth="1"/>
    <col min="9" max="9" width="10.140625" style="19" customWidth="1"/>
    <col min="10" max="10" width="7.42578125" style="19" customWidth="1"/>
    <col min="11" max="11" width="0.85546875" style="19" customWidth="1"/>
    <col min="12" max="12" width="5.140625" style="46" customWidth="1"/>
    <col min="13" max="13" width="8.85546875" style="19" customWidth="1"/>
    <col min="14" max="14" width="9.5703125" style="19" customWidth="1"/>
    <col min="15" max="15" width="9.42578125" style="19" customWidth="1"/>
    <col min="16" max="16" width="9.5703125" style="19" customWidth="1"/>
    <col min="17" max="17" width="8.7109375" style="19" customWidth="1"/>
    <col min="18" max="18" width="10.5703125" style="19" bestFit="1" customWidth="1"/>
    <col min="19" max="19" width="10.140625" style="19" bestFit="1" customWidth="1"/>
    <col min="20" max="20" width="10.85546875" style="19" customWidth="1"/>
    <col min="21" max="21" width="7" style="19" customWidth="1"/>
    <col min="22" max="22" width="0.85546875" style="19" customWidth="1"/>
    <col min="23" max="23" width="5.42578125" style="19" hidden="1" customWidth="1"/>
    <col min="24" max="24" width="12.5703125" style="19" hidden="1" customWidth="1"/>
    <col min="25" max="25" width="11.42578125" style="19" hidden="1" customWidth="1"/>
    <col min="26" max="26" width="9.85546875" style="19" hidden="1" customWidth="1"/>
    <col min="27" max="27" width="13.42578125" style="19" hidden="1" customWidth="1"/>
    <col min="28" max="28" width="16.5703125" style="19" hidden="1" customWidth="1"/>
    <col min="29" max="29" width="12.85546875" style="19" hidden="1" customWidth="1"/>
    <col min="30" max="30" width="11" style="19" hidden="1" customWidth="1"/>
    <col min="31" max="31" width="12.42578125" style="19" hidden="1" customWidth="1"/>
    <col min="32" max="32" width="9.140625" style="19" customWidth="1"/>
    <col min="33" max="16384" width="9.140625" style="19"/>
  </cols>
  <sheetData>
    <row r="1" spans="1:32" s="14" customFormat="1" ht="18" x14ac:dyDescent="0.25">
      <c r="A1" s="98" t="s">
        <v>56</v>
      </c>
      <c r="B1" s="249" t="str">
        <f>"Pension expenditure of the Social Insurance Institution, 1945–"&amp;A82</f>
        <v>Pension expenditure of the Social Insurance Institution, 1945–2022</v>
      </c>
      <c r="C1" s="249"/>
      <c r="D1" s="249"/>
      <c r="E1" s="249"/>
      <c r="F1" s="249"/>
      <c r="G1" s="249"/>
      <c r="H1" s="249"/>
      <c r="I1" s="249"/>
      <c r="J1" s="249"/>
      <c r="L1" s="108" t="str">
        <f>A1</f>
        <v>2.8</v>
      </c>
      <c r="M1" s="250" t="str">
        <f>B1</f>
        <v>Pension expenditure of the Social Insurance Institution, 1945–2022</v>
      </c>
      <c r="N1" s="250"/>
      <c r="O1" s="250"/>
      <c r="P1" s="250"/>
      <c r="Q1" s="250"/>
      <c r="R1" s="250"/>
      <c r="S1" s="250"/>
      <c r="T1" s="250"/>
      <c r="U1" s="250"/>
      <c r="W1" s="164" t="str">
        <f>A1</f>
        <v>2.8</v>
      </c>
      <c r="X1" s="163" t="str">
        <f>B1</f>
        <v>Pension expenditure of the Social Insurance Institution, 1945–2022</v>
      </c>
      <c r="Y1" s="163"/>
      <c r="Z1" s="163"/>
      <c r="AA1" s="163"/>
      <c r="AB1" s="163"/>
      <c r="AC1" s="163"/>
      <c r="AD1" s="163"/>
      <c r="AE1" s="163"/>
    </row>
    <row r="2" spans="1:32" s="35" customFormat="1" ht="6.75" customHeight="1" x14ac:dyDescent="0.2">
      <c r="A2" s="25"/>
      <c r="B2" s="31"/>
      <c r="K2" s="19"/>
      <c r="L2" s="25"/>
      <c r="M2" s="178">
        <v>1000000</v>
      </c>
      <c r="W2" s="168"/>
      <c r="X2" s="169"/>
      <c r="Y2" s="169"/>
      <c r="Z2" s="169"/>
      <c r="AA2" s="169"/>
      <c r="AB2" s="169"/>
      <c r="AC2" s="169"/>
      <c r="AD2" s="169"/>
      <c r="AE2" s="169"/>
    </row>
    <row r="3" spans="1:32" s="44" customFormat="1" x14ac:dyDescent="0.2">
      <c r="A3" s="100" t="s">
        <v>5</v>
      </c>
      <c r="B3" s="251" t="s">
        <v>10</v>
      </c>
      <c r="C3" s="251"/>
      <c r="D3" s="146" t="str">
        <f>"(at "&amp;RIGHT(B1,4)&amp;" prices)"</f>
        <v>(at 2022 prices)</v>
      </c>
      <c r="E3" s="146"/>
      <c r="F3" s="146"/>
      <c r="G3" s="146"/>
      <c r="H3" s="146"/>
      <c r="I3" s="146"/>
      <c r="J3" s="146"/>
      <c r="K3" s="19"/>
      <c r="L3" s="100" t="str">
        <f>A3</f>
        <v>Year</v>
      </c>
      <c r="M3" s="252" t="str">
        <f>B3</f>
        <v>Million euros</v>
      </c>
      <c r="N3" s="252"/>
      <c r="O3" s="147" t="s">
        <v>38</v>
      </c>
      <c r="P3" s="147"/>
      <c r="Q3" s="147"/>
      <c r="R3" s="147"/>
      <c r="S3" s="147"/>
      <c r="T3" s="147"/>
      <c r="U3" s="147"/>
      <c r="W3" s="170" t="str">
        <f>L3</f>
        <v>Year</v>
      </c>
      <c r="X3" s="171" t="s">
        <v>94</v>
      </c>
      <c r="Y3" s="172" t="s">
        <v>38</v>
      </c>
      <c r="Z3" s="172"/>
      <c r="AA3" s="172"/>
      <c r="AB3" s="172"/>
      <c r="AC3" s="172"/>
      <c r="AD3" s="172"/>
      <c r="AE3" s="172"/>
    </row>
    <row r="4" spans="1:32" s="53" customFormat="1" ht="39" customHeight="1" x14ac:dyDescent="0.2">
      <c r="A4" s="78"/>
      <c r="B4" s="221" t="s">
        <v>35</v>
      </c>
      <c r="C4" s="221" t="s">
        <v>14</v>
      </c>
      <c r="D4" s="221" t="s">
        <v>52</v>
      </c>
      <c r="E4" s="221" t="s">
        <v>51</v>
      </c>
      <c r="F4" s="221" t="s">
        <v>26</v>
      </c>
      <c r="G4" s="259" t="s">
        <v>27</v>
      </c>
      <c r="H4" s="76" t="s">
        <v>28</v>
      </c>
      <c r="I4" s="76" t="s">
        <v>65</v>
      </c>
      <c r="J4" s="221" t="s">
        <v>9</v>
      </c>
      <c r="K4" s="19"/>
      <c r="L4" s="78"/>
      <c r="M4" s="229" t="str">
        <f t="shared" ref="M4:S4" si="0">B4</f>
        <v>Old-age pensions</v>
      </c>
      <c r="N4" s="229" t="str">
        <f t="shared" si="0"/>
        <v>Disability pensions</v>
      </c>
      <c r="O4" s="229" t="str">
        <f t="shared" si="0"/>
        <v>Old-age
allowance</v>
      </c>
      <c r="P4" s="229" t="str">
        <f t="shared" si="0"/>
        <v>Unem-
ployment
pensions</v>
      </c>
      <c r="Q4" s="229" t="str">
        <f t="shared" si="0"/>
        <v>Other pensions</v>
      </c>
      <c r="R4" s="229" t="str">
        <f t="shared" si="0"/>
        <v>Survivors´ pensions</v>
      </c>
      <c r="S4" s="229" t="str">
        <f t="shared" si="0"/>
        <v>Front-veterans´ benefits</v>
      </c>
      <c r="T4" s="229" t="s">
        <v>65</v>
      </c>
      <c r="U4" s="230" t="str">
        <f>J4</f>
        <v>Total</v>
      </c>
      <c r="V4" s="228"/>
      <c r="W4" s="225"/>
      <c r="X4" s="227" t="str">
        <f>B4</f>
        <v>Old-age pensions</v>
      </c>
      <c r="Y4" s="227" t="str">
        <f>C4</f>
        <v>Disability pensions</v>
      </c>
      <c r="Z4" s="227" t="str">
        <f t="shared" ref="Z4:AE4" si="1">E4</f>
        <v>Unem-
ployment
pensions</v>
      </c>
      <c r="AA4" s="227" t="str">
        <f t="shared" si="1"/>
        <v>Other pensions</v>
      </c>
      <c r="AB4" s="227" t="str">
        <f t="shared" si="1"/>
        <v>Survivors´ pensions</v>
      </c>
      <c r="AC4" s="227" t="str">
        <f t="shared" si="1"/>
        <v>Front-veterans´ benefits</v>
      </c>
      <c r="AD4" s="227" t="str">
        <f t="shared" si="1"/>
        <v>Guarantee pension</v>
      </c>
      <c r="AE4" s="226" t="str">
        <f t="shared" si="1"/>
        <v>Total</v>
      </c>
      <c r="AF4" s="228"/>
    </row>
    <row r="5" spans="1:32" ht="18" customHeight="1" x14ac:dyDescent="0.2">
      <c r="A5" s="46">
        <f t="shared" ref="A5:A68" si="2">L5</f>
        <v>1945</v>
      </c>
      <c r="B5" s="149" t="s">
        <v>62</v>
      </c>
      <c r="C5" s="37">
        <f>N5*'Inflation factors 2022'!B11</f>
        <v>1.2095074952949427</v>
      </c>
      <c r="D5" s="37" t="s">
        <v>62</v>
      </c>
      <c r="E5" s="37" t="s">
        <v>62</v>
      </c>
      <c r="F5" s="37" t="s">
        <v>62</v>
      </c>
      <c r="G5" s="37" t="s">
        <v>62</v>
      </c>
      <c r="H5" s="37" t="s">
        <v>62</v>
      </c>
      <c r="I5" s="37" t="s">
        <v>62</v>
      </c>
      <c r="J5" s="148">
        <f>SUM(B5:I5)</f>
        <v>1.2095074952949427</v>
      </c>
      <c r="L5" s="25">
        <f>W5</f>
        <v>1945</v>
      </c>
      <c r="M5" s="149" t="s">
        <v>62</v>
      </c>
      <c r="N5" s="37">
        <v>1.4146286494677694E-2</v>
      </c>
      <c r="O5" s="37" t="s">
        <v>62</v>
      </c>
      <c r="P5" s="37" t="s">
        <v>62</v>
      </c>
      <c r="Q5" s="37" t="s">
        <v>62</v>
      </c>
      <c r="R5" s="37" t="s">
        <v>62</v>
      </c>
      <c r="S5" s="37" t="s">
        <v>62</v>
      </c>
      <c r="T5" s="37" t="s">
        <v>62</v>
      </c>
      <c r="U5" s="162">
        <v>1.4146286494677694E-2</v>
      </c>
      <c r="W5" s="173">
        <v>1945</v>
      </c>
      <c r="X5" s="175">
        <v>0</v>
      </c>
      <c r="Y5" s="175">
        <v>14146.286494677694</v>
      </c>
      <c r="Z5" s="175">
        <v>0</v>
      </c>
      <c r="AA5" s="175">
        <v>0</v>
      </c>
      <c r="AB5" s="175">
        <v>0</v>
      </c>
      <c r="AC5" s="175">
        <v>0</v>
      </c>
      <c r="AD5" s="175">
        <v>0</v>
      </c>
      <c r="AE5" s="175">
        <v>14146.286494677694</v>
      </c>
    </row>
    <row r="6" spans="1:32" x14ac:dyDescent="0.2">
      <c r="A6" s="46">
        <f t="shared" si="2"/>
        <v>1946</v>
      </c>
      <c r="B6" s="149" t="s">
        <v>62</v>
      </c>
      <c r="C6" s="37">
        <f>N6*'Inflation factors 2022'!B12</f>
        <v>2.8696249577427833</v>
      </c>
      <c r="D6" s="37" t="s">
        <v>62</v>
      </c>
      <c r="E6" s="37" t="s">
        <v>62</v>
      </c>
      <c r="F6" s="37" t="s">
        <v>62</v>
      </c>
      <c r="G6" s="37" t="s">
        <v>62</v>
      </c>
      <c r="H6" s="37" t="s">
        <v>62</v>
      </c>
      <c r="I6" s="37" t="s">
        <v>62</v>
      </c>
      <c r="J6" s="148">
        <f>SUM(B6:H6)</f>
        <v>2.8696249577427833</v>
      </c>
      <c r="L6" s="25">
        <f t="shared" ref="L6:L69" si="3">W6</f>
        <v>1946</v>
      </c>
      <c r="M6" s="149" t="s">
        <v>62</v>
      </c>
      <c r="N6" s="37">
        <v>5.3557763302403569E-2</v>
      </c>
      <c r="O6" s="37" t="s">
        <v>62</v>
      </c>
      <c r="P6" s="37" t="s">
        <v>62</v>
      </c>
      <c r="Q6" s="37" t="s">
        <v>62</v>
      </c>
      <c r="R6" s="37" t="s">
        <v>62</v>
      </c>
      <c r="S6" s="37" t="s">
        <v>62</v>
      </c>
      <c r="T6" s="37" t="s">
        <v>62</v>
      </c>
      <c r="U6" s="162">
        <v>5.3557763302403569E-2</v>
      </c>
      <c r="W6" s="174">
        <v>1946</v>
      </c>
      <c r="X6" s="175">
        <v>0</v>
      </c>
      <c r="Y6" s="175">
        <v>53557.763302403568</v>
      </c>
      <c r="Z6" s="175">
        <v>0</v>
      </c>
      <c r="AA6" s="175">
        <v>0</v>
      </c>
      <c r="AB6" s="175">
        <v>0</v>
      </c>
      <c r="AC6" s="175">
        <v>0</v>
      </c>
      <c r="AD6" s="175">
        <v>0</v>
      </c>
      <c r="AE6" s="175">
        <v>53557.763302403568</v>
      </c>
    </row>
    <row r="7" spans="1:32" x14ac:dyDescent="0.2">
      <c r="A7" s="46">
        <f t="shared" si="2"/>
        <v>1947</v>
      </c>
      <c r="B7" s="149" t="s">
        <v>62</v>
      </c>
      <c r="C7" s="37">
        <f>N7*'Inflation factors 2022'!B13</f>
        <v>6.0246490378763582</v>
      </c>
      <c r="D7" s="37" t="s">
        <v>62</v>
      </c>
      <c r="E7" s="37" t="s">
        <v>62</v>
      </c>
      <c r="F7" s="37" t="s">
        <v>62</v>
      </c>
      <c r="G7" s="37" t="s">
        <v>62</v>
      </c>
      <c r="H7" s="37" t="s">
        <v>62</v>
      </c>
      <c r="I7" s="37" t="s">
        <v>62</v>
      </c>
      <c r="J7" s="148">
        <f>SUM(B7:H7)</f>
        <v>6.0246490378763582</v>
      </c>
      <c r="L7" s="25">
        <f t="shared" si="3"/>
        <v>1947</v>
      </c>
      <c r="M7" s="149" t="s">
        <v>62</v>
      </c>
      <c r="N7" s="37">
        <v>0.1459248906358008</v>
      </c>
      <c r="O7" s="37" t="s">
        <v>62</v>
      </c>
      <c r="P7" s="37" t="s">
        <v>62</v>
      </c>
      <c r="Q7" s="37" t="s">
        <v>62</v>
      </c>
      <c r="R7" s="37" t="s">
        <v>62</v>
      </c>
      <c r="S7" s="37" t="s">
        <v>62</v>
      </c>
      <c r="T7" s="37" t="s">
        <v>62</v>
      </c>
      <c r="U7" s="162">
        <v>0.1459248906358008</v>
      </c>
      <c r="W7" s="174">
        <v>1947</v>
      </c>
      <c r="X7" s="175">
        <v>0</v>
      </c>
      <c r="Y7" s="175">
        <v>145924.89063580081</v>
      </c>
      <c r="Z7" s="175">
        <v>0</v>
      </c>
      <c r="AA7" s="175">
        <v>0</v>
      </c>
      <c r="AB7" s="175">
        <v>0</v>
      </c>
      <c r="AC7" s="175">
        <v>0</v>
      </c>
      <c r="AD7" s="175">
        <v>0</v>
      </c>
      <c r="AE7" s="175">
        <v>145924.89063580081</v>
      </c>
    </row>
    <row r="8" spans="1:32" x14ac:dyDescent="0.2">
      <c r="A8" s="46">
        <f t="shared" si="2"/>
        <v>1948</v>
      </c>
      <c r="B8" s="149" t="s">
        <v>62</v>
      </c>
      <c r="C8" s="37">
        <f>N8*'Inflation factors 2022'!B14</f>
        <v>12.323359076742266</v>
      </c>
      <c r="D8" s="37" t="s">
        <v>62</v>
      </c>
      <c r="E8" s="37" t="s">
        <v>62</v>
      </c>
      <c r="F8" s="37" t="s">
        <v>62</v>
      </c>
      <c r="G8" s="37" t="s">
        <v>62</v>
      </c>
      <c r="H8" s="37" t="s">
        <v>62</v>
      </c>
      <c r="I8" s="37" t="s">
        <v>62</v>
      </c>
      <c r="J8" s="148">
        <f t="shared" ref="J8:J43" si="4">SUM(B8:H8)</f>
        <v>12.323359076742266</v>
      </c>
      <c r="L8" s="25">
        <f t="shared" si="3"/>
        <v>1948</v>
      </c>
      <c r="M8" s="149" t="s">
        <v>62</v>
      </c>
      <c r="N8" s="37">
        <v>0.40173199926670067</v>
      </c>
      <c r="O8" s="37" t="s">
        <v>62</v>
      </c>
      <c r="P8" s="37" t="s">
        <v>62</v>
      </c>
      <c r="Q8" s="37" t="s">
        <v>62</v>
      </c>
      <c r="R8" s="37" t="s">
        <v>62</v>
      </c>
      <c r="S8" s="37" t="s">
        <v>62</v>
      </c>
      <c r="T8" s="37" t="s">
        <v>62</v>
      </c>
      <c r="U8" s="162">
        <v>0.40173199926670067</v>
      </c>
      <c r="W8" s="174">
        <v>1948</v>
      </c>
      <c r="X8" s="175">
        <v>0</v>
      </c>
      <c r="Y8" s="175">
        <v>401731.99926670064</v>
      </c>
      <c r="Z8" s="175">
        <v>0</v>
      </c>
      <c r="AA8" s="175">
        <v>0</v>
      </c>
      <c r="AB8" s="175">
        <v>0</v>
      </c>
      <c r="AC8" s="175">
        <v>0</v>
      </c>
      <c r="AD8" s="175">
        <v>0</v>
      </c>
      <c r="AE8" s="175">
        <v>401731.99926670064</v>
      </c>
    </row>
    <row r="9" spans="1:32" x14ac:dyDescent="0.2">
      <c r="A9" s="46">
        <f t="shared" si="2"/>
        <v>1949</v>
      </c>
      <c r="B9" s="149">
        <f>M9*'Inflation factors 2022'!B15</f>
        <v>3.4004630708285859</v>
      </c>
      <c r="C9" s="37">
        <f>N9*'Inflation factors 2022'!B15</f>
        <v>27.761989548406511</v>
      </c>
      <c r="D9" s="37" t="s">
        <v>62</v>
      </c>
      <c r="E9" s="37" t="s">
        <v>62</v>
      </c>
      <c r="F9" s="37" t="s">
        <v>62</v>
      </c>
      <c r="G9" s="37" t="s">
        <v>62</v>
      </c>
      <c r="H9" s="37" t="s">
        <v>62</v>
      </c>
      <c r="I9" s="37" t="s">
        <v>62</v>
      </c>
      <c r="J9" s="148">
        <f t="shared" si="4"/>
        <v>31.162452619235097</v>
      </c>
      <c r="L9" s="25">
        <f t="shared" si="3"/>
        <v>1949</v>
      </c>
      <c r="M9" s="149">
        <v>0.1126859107292124</v>
      </c>
      <c r="N9" s="37">
        <v>0.91998795774446529</v>
      </c>
      <c r="O9" s="37" t="s">
        <v>62</v>
      </c>
      <c r="P9" s="37" t="s">
        <v>62</v>
      </c>
      <c r="Q9" s="37" t="s">
        <v>62</v>
      </c>
      <c r="R9" s="37" t="s">
        <v>62</v>
      </c>
      <c r="S9" s="37" t="s">
        <v>62</v>
      </c>
      <c r="T9" s="37" t="s">
        <v>62</v>
      </c>
      <c r="U9" s="162">
        <v>1.0326738684736776</v>
      </c>
      <c r="W9" s="174">
        <v>1949</v>
      </c>
      <c r="X9" s="175">
        <v>112685.9107292124</v>
      </c>
      <c r="Y9" s="175">
        <v>919987.95774446533</v>
      </c>
      <c r="Z9" s="175">
        <v>0</v>
      </c>
      <c r="AA9" s="175">
        <v>0</v>
      </c>
      <c r="AB9" s="175">
        <v>0</v>
      </c>
      <c r="AC9" s="175">
        <v>0</v>
      </c>
      <c r="AD9" s="175">
        <v>0</v>
      </c>
      <c r="AE9" s="175">
        <v>1032673.8684736777</v>
      </c>
    </row>
    <row r="10" spans="1:32" ht="18" customHeight="1" x14ac:dyDescent="0.2">
      <c r="A10" s="46">
        <f t="shared" si="2"/>
        <v>1950</v>
      </c>
      <c r="B10" s="149">
        <f>M10*'Inflation factors 2022'!B16</f>
        <v>12.463777679207222</v>
      </c>
      <c r="C10" s="37">
        <f>N10*'Inflation factors 2022'!B16</f>
        <v>38.815764772388206</v>
      </c>
      <c r="D10" s="37" t="s">
        <v>62</v>
      </c>
      <c r="E10" s="37" t="s">
        <v>62</v>
      </c>
      <c r="F10" s="37" t="s">
        <v>62</v>
      </c>
      <c r="G10" s="37" t="s">
        <v>62</v>
      </c>
      <c r="H10" s="37" t="s">
        <v>62</v>
      </c>
      <c r="I10" s="37" t="s">
        <v>62</v>
      </c>
      <c r="J10" s="148">
        <f t="shared" si="4"/>
        <v>51.279542451595432</v>
      </c>
      <c r="L10" s="25">
        <f t="shared" si="3"/>
        <v>1950</v>
      </c>
      <c r="M10" s="149">
        <v>0.47092619409223085</v>
      </c>
      <c r="N10" s="37">
        <v>1.4665987187443763</v>
      </c>
      <c r="O10" s="37" t="s">
        <v>62</v>
      </c>
      <c r="P10" s="37" t="s">
        <v>62</v>
      </c>
      <c r="Q10" s="37" t="s">
        <v>62</v>
      </c>
      <c r="R10" s="37" t="s">
        <v>62</v>
      </c>
      <c r="S10" s="37" t="s">
        <v>62</v>
      </c>
      <c r="T10" s="37" t="s">
        <v>62</v>
      </c>
      <c r="U10" s="162">
        <v>1.9375249128366072</v>
      </c>
      <c r="W10" s="174">
        <v>1950</v>
      </c>
      <c r="X10" s="175">
        <v>470926.19409223087</v>
      </c>
      <c r="Y10" s="175">
        <v>1466598.7187443762</v>
      </c>
      <c r="Z10" s="175">
        <v>0</v>
      </c>
      <c r="AA10" s="175">
        <v>0</v>
      </c>
      <c r="AB10" s="175">
        <v>0</v>
      </c>
      <c r="AC10" s="175">
        <v>0</v>
      </c>
      <c r="AD10" s="175">
        <v>0</v>
      </c>
      <c r="AE10" s="175">
        <v>1937524.9128366071</v>
      </c>
    </row>
    <row r="11" spans="1:32" x14ac:dyDescent="0.2">
      <c r="A11" s="46">
        <f t="shared" si="2"/>
        <v>1951</v>
      </c>
      <c r="B11" s="149">
        <f>M11*'Inflation factors 2022'!B17</f>
        <v>23.925938863485825</v>
      </c>
      <c r="C11" s="37">
        <f>N11*'Inflation factors 2022'!B17</f>
        <v>50.641963249390926</v>
      </c>
      <c r="D11" s="37" t="s">
        <v>62</v>
      </c>
      <c r="E11" s="37" t="s">
        <v>62</v>
      </c>
      <c r="F11" s="37" t="s">
        <v>62</v>
      </c>
      <c r="G11" s="37" t="s">
        <v>62</v>
      </c>
      <c r="H11" s="37" t="s">
        <v>62</v>
      </c>
      <c r="I11" s="37" t="s">
        <v>62</v>
      </c>
      <c r="J11" s="148">
        <f t="shared" si="4"/>
        <v>74.567902112876752</v>
      </c>
      <c r="L11" s="25">
        <f t="shared" si="3"/>
        <v>1951</v>
      </c>
      <c r="M11" s="149">
        <v>1.0528564196490591</v>
      </c>
      <c r="N11" s="37">
        <v>2.2284900256150211</v>
      </c>
      <c r="O11" s="37" t="s">
        <v>62</v>
      </c>
      <c r="P11" s="37" t="s">
        <v>62</v>
      </c>
      <c r="Q11" s="37" t="s">
        <v>62</v>
      </c>
      <c r="R11" s="37" t="s">
        <v>62</v>
      </c>
      <c r="S11" s="37" t="s">
        <v>62</v>
      </c>
      <c r="T11" s="37" t="s">
        <v>62</v>
      </c>
      <c r="U11" s="162">
        <v>3.2813464452640799</v>
      </c>
      <c r="W11" s="174">
        <v>1951</v>
      </c>
      <c r="X11" s="175">
        <v>1052856.4196490592</v>
      </c>
      <c r="Y11" s="175">
        <v>2228490.0256150211</v>
      </c>
      <c r="Z11" s="175">
        <v>0</v>
      </c>
      <c r="AA11" s="175">
        <v>0</v>
      </c>
      <c r="AB11" s="175">
        <v>0</v>
      </c>
      <c r="AC11" s="175">
        <v>0</v>
      </c>
      <c r="AD11" s="175">
        <v>0</v>
      </c>
      <c r="AE11" s="175">
        <v>3281346.4452640805</v>
      </c>
    </row>
    <row r="12" spans="1:32" x14ac:dyDescent="0.2">
      <c r="A12" s="46">
        <f t="shared" si="2"/>
        <v>1952</v>
      </c>
      <c r="B12" s="149">
        <f>M12*'Inflation factors 2022'!B18</f>
        <v>112.1418639200262</v>
      </c>
      <c r="C12" s="37">
        <f>N12*'Inflation factors 2022'!B18</f>
        <v>59.578808803892066</v>
      </c>
      <c r="D12" s="37" t="s">
        <v>62</v>
      </c>
      <c r="E12" s="37" t="s">
        <v>62</v>
      </c>
      <c r="F12" s="37" t="s">
        <v>62</v>
      </c>
      <c r="G12" s="37" t="s">
        <v>62</v>
      </c>
      <c r="H12" s="37" t="s">
        <v>62</v>
      </c>
      <c r="I12" s="37" t="s">
        <v>62</v>
      </c>
      <c r="J12" s="148">
        <f t="shared" si="4"/>
        <v>171.72067272391826</v>
      </c>
      <c r="L12" s="25">
        <f t="shared" si="3"/>
        <v>1952</v>
      </c>
      <c r="M12" s="149">
        <v>5.134777394869932</v>
      </c>
      <c r="N12" s="37">
        <v>2.7280081672057088</v>
      </c>
      <c r="O12" s="37" t="s">
        <v>62</v>
      </c>
      <c r="P12" s="37" t="s">
        <v>62</v>
      </c>
      <c r="Q12" s="37" t="s">
        <v>62</v>
      </c>
      <c r="R12" s="37" t="s">
        <v>62</v>
      </c>
      <c r="S12" s="37" t="s">
        <v>62</v>
      </c>
      <c r="T12" s="37" t="s">
        <v>62</v>
      </c>
      <c r="U12" s="162">
        <v>7.8627855620756408</v>
      </c>
      <c r="W12" s="174">
        <v>1952</v>
      </c>
      <c r="X12" s="175">
        <v>5134777.394869932</v>
      </c>
      <c r="Y12" s="175">
        <v>2728008.167205709</v>
      </c>
      <c r="Z12" s="175">
        <v>0</v>
      </c>
      <c r="AA12" s="175">
        <v>0</v>
      </c>
      <c r="AB12" s="175">
        <v>0</v>
      </c>
      <c r="AC12" s="175">
        <v>0</v>
      </c>
      <c r="AD12" s="175">
        <v>0</v>
      </c>
      <c r="AE12" s="175">
        <v>7862785.562075641</v>
      </c>
    </row>
    <row r="13" spans="1:32" x14ac:dyDescent="0.2">
      <c r="A13" s="46">
        <f t="shared" si="2"/>
        <v>1953</v>
      </c>
      <c r="B13" s="149">
        <f>M13*'Inflation factors 2022'!B19</f>
        <v>178.65981177769007</v>
      </c>
      <c r="C13" s="37">
        <f>N13*'Inflation factors 2022'!B19</f>
        <v>66.317942302874812</v>
      </c>
      <c r="D13" s="37" t="s">
        <v>62</v>
      </c>
      <c r="E13" s="37" t="s">
        <v>62</v>
      </c>
      <c r="F13" s="37" t="s">
        <v>62</v>
      </c>
      <c r="G13" s="37" t="s">
        <v>62</v>
      </c>
      <c r="H13" s="37" t="s">
        <v>62</v>
      </c>
      <c r="I13" s="37" t="s">
        <v>62</v>
      </c>
      <c r="J13" s="148">
        <f t="shared" si="4"/>
        <v>244.97775408056486</v>
      </c>
      <c r="L13" s="25">
        <f t="shared" si="3"/>
        <v>1953</v>
      </c>
      <c r="M13" s="149">
        <v>8.2916647745524941</v>
      </c>
      <c r="N13" s="37">
        <v>3.077839054245652</v>
      </c>
      <c r="O13" s="37" t="s">
        <v>62</v>
      </c>
      <c r="P13" s="37" t="s">
        <v>62</v>
      </c>
      <c r="Q13" s="37" t="s">
        <v>62</v>
      </c>
      <c r="R13" s="37" t="s">
        <v>62</v>
      </c>
      <c r="S13" s="37" t="s">
        <v>62</v>
      </c>
      <c r="T13" s="37" t="s">
        <v>62</v>
      </c>
      <c r="U13" s="162">
        <v>11.369503828798146</v>
      </c>
      <c r="W13" s="174">
        <v>1953</v>
      </c>
      <c r="X13" s="175">
        <v>8291664.7745524943</v>
      </c>
      <c r="Y13" s="175">
        <v>3077839.0542456522</v>
      </c>
      <c r="Z13" s="175">
        <v>0</v>
      </c>
      <c r="AA13" s="175">
        <v>0</v>
      </c>
      <c r="AB13" s="175">
        <v>0</v>
      </c>
      <c r="AC13" s="175">
        <v>0</v>
      </c>
      <c r="AD13" s="175">
        <v>0</v>
      </c>
      <c r="AE13" s="175">
        <v>11369503.828798147</v>
      </c>
    </row>
    <row r="14" spans="1:32" x14ac:dyDescent="0.2">
      <c r="A14" s="46">
        <f t="shared" si="2"/>
        <v>1954</v>
      </c>
      <c r="B14" s="149">
        <f>M14*'Inflation factors 2022'!B20</f>
        <v>183.05395187756639</v>
      </c>
      <c r="C14" s="37">
        <f>N14*'Inflation factors 2022'!B20</f>
        <v>73.774057466954829</v>
      </c>
      <c r="D14" s="37" t="s">
        <v>62</v>
      </c>
      <c r="E14" s="37" t="s">
        <v>62</v>
      </c>
      <c r="F14" s="37" t="s">
        <v>62</v>
      </c>
      <c r="G14" s="37" t="s">
        <v>62</v>
      </c>
      <c r="H14" s="37" t="s">
        <v>62</v>
      </c>
      <c r="I14" s="37" t="s">
        <v>62</v>
      </c>
      <c r="J14" s="148">
        <f t="shared" si="4"/>
        <v>256.82800934452121</v>
      </c>
      <c r="L14" s="25">
        <f t="shared" si="3"/>
        <v>1954</v>
      </c>
      <c r="M14" s="149">
        <v>8.3589399451370987</v>
      </c>
      <c r="N14" s="37">
        <v>3.368804167024066</v>
      </c>
      <c r="O14" s="37" t="s">
        <v>62</v>
      </c>
      <c r="P14" s="37" t="s">
        <v>62</v>
      </c>
      <c r="Q14" s="37" t="s">
        <v>62</v>
      </c>
      <c r="R14" s="37" t="s">
        <v>62</v>
      </c>
      <c r="S14" s="37" t="s">
        <v>62</v>
      </c>
      <c r="T14" s="37" t="s">
        <v>62</v>
      </c>
      <c r="U14" s="162">
        <v>11.727744112161165</v>
      </c>
      <c r="W14" s="174">
        <v>1954</v>
      </c>
      <c r="X14" s="175">
        <v>8358939.9451370984</v>
      </c>
      <c r="Y14" s="175">
        <v>3368804.1670240662</v>
      </c>
      <c r="Z14" s="175">
        <v>0</v>
      </c>
      <c r="AA14" s="175">
        <v>0</v>
      </c>
      <c r="AB14" s="175">
        <v>0</v>
      </c>
      <c r="AC14" s="175">
        <v>0</v>
      </c>
      <c r="AD14" s="175">
        <v>0</v>
      </c>
      <c r="AE14" s="175">
        <v>11727744.112161165</v>
      </c>
    </row>
    <row r="15" spans="1:32" ht="18" customHeight="1" x14ac:dyDescent="0.2">
      <c r="A15" s="46">
        <f t="shared" si="2"/>
        <v>1955</v>
      </c>
      <c r="B15" s="149">
        <f>M15*'Inflation factors 2022'!B21</f>
        <v>185.17252423998204</v>
      </c>
      <c r="C15" s="37">
        <f>N15*'Inflation factors 2022'!B21</f>
        <v>104.64116893083452</v>
      </c>
      <c r="D15" s="37" t="s">
        <v>62</v>
      </c>
      <c r="E15" s="37" t="s">
        <v>62</v>
      </c>
      <c r="F15" s="37" t="s">
        <v>62</v>
      </c>
      <c r="G15" s="37" t="s">
        <v>62</v>
      </c>
      <c r="H15" s="37" t="s">
        <v>62</v>
      </c>
      <c r="I15" s="37" t="s">
        <v>62</v>
      </c>
      <c r="J15" s="148">
        <f t="shared" si="4"/>
        <v>289.81369317081658</v>
      </c>
      <c r="L15" s="25">
        <f t="shared" si="3"/>
        <v>1955</v>
      </c>
      <c r="M15" s="149">
        <v>8.1638419504417445</v>
      </c>
      <c r="N15" s="37">
        <v>4.6133948228392478</v>
      </c>
      <c r="O15" s="37" t="s">
        <v>62</v>
      </c>
      <c r="P15" s="37" t="s">
        <v>62</v>
      </c>
      <c r="Q15" s="37" t="s">
        <v>62</v>
      </c>
      <c r="R15" s="37" t="s">
        <v>62</v>
      </c>
      <c r="S15" s="37" t="s">
        <v>62</v>
      </c>
      <c r="T15" s="37" t="s">
        <v>62</v>
      </c>
      <c r="U15" s="162">
        <v>12.777236773280993</v>
      </c>
      <c r="W15" s="174">
        <v>1955</v>
      </c>
      <c r="X15" s="175">
        <v>8163841.9504417442</v>
      </c>
      <c r="Y15" s="175">
        <v>4613394.822839248</v>
      </c>
      <c r="Z15" s="175">
        <v>0</v>
      </c>
      <c r="AA15" s="175">
        <v>0</v>
      </c>
      <c r="AB15" s="175">
        <v>0</v>
      </c>
      <c r="AC15" s="175">
        <v>0</v>
      </c>
      <c r="AD15" s="175">
        <v>0</v>
      </c>
      <c r="AE15" s="175">
        <v>12777236.773280993</v>
      </c>
    </row>
    <row r="16" spans="1:32" x14ac:dyDescent="0.2">
      <c r="A16" s="46">
        <f t="shared" si="2"/>
        <v>1956</v>
      </c>
      <c r="B16" s="149">
        <f>M16*'Inflation factors 2022'!B22</f>
        <v>206.38026042436738</v>
      </c>
      <c r="C16" s="37">
        <f>N16*'Inflation factors 2022'!B22</f>
        <v>135.59398338425993</v>
      </c>
      <c r="D16" s="37" t="s">
        <v>62</v>
      </c>
      <c r="E16" s="37" t="s">
        <v>62</v>
      </c>
      <c r="F16" s="37" t="s">
        <v>62</v>
      </c>
      <c r="G16" s="37" t="s">
        <v>62</v>
      </c>
      <c r="H16" s="37" t="s">
        <v>62</v>
      </c>
      <c r="I16" s="37" t="s">
        <v>62</v>
      </c>
      <c r="J16" s="148">
        <f t="shared" si="4"/>
        <v>341.97424380862731</v>
      </c>
      <c r="L16" s="25">
        <f t="shared" si="3"/>
        <v>1956</v>
      </c>
      <c r="M16" s="149">
        <v>10.160232637539881</v>
      </c>
      <c r="N16" s="37">
        <v>6.6753788012573727</v>
      </c>
      <c r="O16" s="37" t="s">
        <v>62</v>
      </c>
      <c r="P16" s="37" t="s">
        <v>62</v>
      </c>
      <c r="Q16" s="37" t="s">
        <v>62</v>
      </c>
      <c r="R16" s="37" t="s">
        <v>62</v>
      </c>
      <c r="S16" s="37" t="s">
        <v>62</v>
      </c>
      <c r="T16" s="37" t="s">
        <v>62</v>
      </c>
      <c r="U16" s="162">
        <v>16.835611438797255</v>
      </c>
      <c r="W16" s="174">
        <v>1956</v>
      </c>
      <c r="X16" s="175">
        <v>10160232.63753988</v>
      </c>
      <c r="Y16" s="175">
        <v>6675378.8012573728</v>
      </c>
      <c r="Z16" s="175">
        <v>0</v>
      </c>
      <c r="AA16" s="175">
        <v>0</v>
      </c>
      <c r="AB16" s="175">
        <v>0</v>
      </c>
      <c r="AC16" s="175">
        <v>0</v>
      </c>
      <c r="AD16" s="175">
        <v>0</v>
      </c>
      <c r="AE16" s="175">
        <v>16835611.438797254</v>
      </c>
    </row>
    <row r="17" spans="1:31" x14ac:dyDescent="0.2">
      <c r="A17" s="46">
        <f t="shared" si="2"/>
        <v>1957</v>
      </c>
      <c r="B17" s="149">
        <f>M17*'Inflation factors 2022'!B23</f>
        <v>541.99607665299948</v>
      </c>
      <c r="C17" s="37">
        <f>N17*'Inflation factors 2022'!B23</f>
        <v>216.91894118407981</v>
      </c>
      <c r="D17" s="37">
        <f>O17*'Inflation factors 2022'!B23</f>
        <v>8.4357366016031037</v>
      </c>
      <c r="E17" s="37" t="s">
        <v>62</v>
      </c>
      <c r="F17" s="37" t="s">
        <v>62</v>
      </c>
      <c r="G17" s="37" t="s">
        <v>62</v>
      </c>
      <c r="H17" s="37" t="s">
        <v>62</v>
      </c>
      <c r="I17" s="37" t="s">
        <v>62</v>
      </c>
      <c r="J17" s="148">
        <f t="shared" si="4"/>
        <v>767.35075443868243</v>
      </c>
      <c r="L17" s="25">
        <f t="shared" si="3"/>
        <v>1957</v>
      </c>
      <c r="M17" s="149">
        <v>30.257007970425835</v>
      </c>
      <c r="N17" s="37">
        <v>12.109530705228794</v>
      </c>
      <c r="O17" s="37">
        <v>0.47092619409223085</v>
      </c>
      <c r="P17" s="37" t="s">
        <v>62</v>
      </c>
      <c r="Q17" s="37" t="s">
        <v>62</v>
      </c>
      <c r="R17" s="37" t="s">
        <v>62</v>
      </c>
      <c r="S17" s="37" t="s">
        <v>62</v>
      </c>
      <c r="T17" s="37" t="s">
        <v>62</v>
      </c>
      <c r="U17" s="162">
        <v>42.83746486974686</v>
      </c>
      <c r="W17" s="174">
        <v>1957</v>
      </c>
      <c r="X17" s="175">
        <v>30257007.970425837</v>
      </c>
      <c r="Y17" s="175">
        <v>12109530.705228794</v>
      </c>
      <c r="Z17" s="175">
        <v>470926.19409223087</v>
      </c>
      <c r="AA17" s="175">
        <v>0</v>
      </c>
      <c r="AB17" s="175">
        <v>0</v>
      </c>
      <c r="AC17" s="175">
        <v>0</v>
      </c>
      <c r="AD17" s="175">
        <v>0</v>
      </c>
      <c r="AE17" s="175">
        <v>42837464.869746864</v>
      </c>
    </row>
    <row r="18" spans="1:31" x14ac:dyDescent="0.2">
      <c r="A18" s="46">
        <f t="shared" si="2"/>
        <v>1958</v>
      </c>
      <c r="B18" s="149">
        <f>M18*'Inflation factors 2022'!B24</f>
        <v>558.72583309087202</v>
      </c>
      <c r="C18" s="37">
        <f>N18*'Inflation factors 2022'!B24</f>
        <v>228.56965899172033</v>
      </c>
      <c r="D18" s="37">
        <f>O18*'Inflation factors 2022'!B24</f>
        <v>9.1096603221337826</v>
      </c>
      <c r="E18" s="37" t="s">
        <v>62</v>
      </c>
      <c r="F18" s="37" t="s">
        <v>62</v>
      </c>
      <c r="G18" s="37" t="s">
        <v>62</v>
      </c>
      <c r="H18" s="37" t="s">
        <v>62</v>
      </c>
      <c r="I18" s="37" t="s">
        <v>62</v>
      </c>
      <c r="J18" s="148">
        <f t="shared" si="4"/>
        <v>796.4051524047261</v>
      </c>
      <c r="L18" s="25">
        <f t="shared" si="3"/>
        <v>1958</v>
      </c>
      <c r="M18" s="149">
        <v>34.041236315809833</v>
      </c>
      <c r="N18" s="37">
        <v>13.925960311013112</v>
      </c>
      <c r="O18" s="37">
        <v>0.55502015732298637</v>
      </c>
      <c r="P18" s="37" t="s">
        <v>62</v>
      </c>
      <c r="Q18" s="37" t="s">
        <v>62</v>
      </c>
      <c r="R18" s="37" t="s">
        <v>62</v>
      </c>
      <c r="S18" s="37" t="s">
        <v>62</v>
      </c>
      <c r="T18" s="37" t="s">
        <v>62</v>
      </c>
      <c r="U18" s="162">
        <v>48.522216784145932</v>
      </c>
      <c r="W18" s="174">
        <v>1958</v>
      </c>
      <c r="X18" s="175">
        <v>34041236.315809831</v>
      </c>
      <c r="Y18" s="175">
        <v>13925960.311013112</v>
      </c>
      <c r="Z18" s="175">
        <v>555020.1573229864</v>
      </c>
      <c r="AA18" s="175">
        <v>0</v>
      </c>
      <c r="AB18" s="175">
        <v>0</v>
      </c>
      <c r="AC18" s="175">
        <v>0</v>
      </c>
      <c r="AD18" s="175">
        <v>0</v>
      </c>
      <c r="AE18" s="175">
        <v>48522216.784145929</v>
      </c>
    </row>
    <row r="19" spans="1:31" x14ac:dyDescent="0.2">
      <c r="A19" s="46">
        <f t="shared" si="2"/>
        <v>1959</v>
      </c>
      <c r="B19" s="149">
        <f>M19*'Inflation factors 2022'!B25</f>
        <v>567.77943225698971</v>
      </c>
      <c r="C19" s="37">
        <f>N19*'Inflation factors 2022'!B25</f>
        <v>235.37433620610486</v>
      </c>
      <c r="D19" s="37">
        <f>O19*'Inflation factors 2022'!B25</f>
        <v>11.143588665646996</v>
      </c>
      <c r="E19" s="37" t="s">
        <v>62</v>
      </c>
      <c r="F19" s="37" t="s">
        <v>62</v>
      </c>
      <c r="G19" s="37" t="s">
        <v>62</v>
      </c>
      <c r="H19" s="37" t="s">
        <v>62</v>
      </c>
      <c r="I19" s="37" t="s">
        <v>62</v>
      </c>
      <c r="J19" s="148">
        <f t="shared" si="4"/>
        <v>814.29735712874162</v>
      </c>
      <c r="L19" s="25">
        <f t="shared" si="3"/>
        <v>1959</v>
      </c>
      <c r="M19" s="149">
        <v>35.134457837809656</v>
      </c>
      <c r="N19" s="37">
        <v>14.565074431566854</v>
      </c>
      <c r="O19" s="37">
        <v>0.68957049849219521</v>
      </c>
      <c r="P19" s="37" t="s">
        <v>62</v>
      </c>
      <c r="Q19" s="37" t="s">
        <v>62</v>
      </c>
      <c r="R19" s="37" t="s">
        <v>62</v>
      </c>
      <c r="S19" s="37" t="s">
        <v>62</v>
      </c>
      <c r="T19" s="37" t="s">
        <v>62</v>
      </c>
      <c r="U19" s="162">
        <v>50.389102767868707</v>
      </c>
      <c r="W19" s="174">
        <v>1959</v>
      </c>
      <c r="X19" s="175">
        <v>35134457.837809652</v>
      </c>
      <c r="Y19" s="175">
        <v>14565074.431566855</v>
      </c>
      <c r="Z19" s="175">
        <v>689570.49849219515</v>
      </c>
      <c r="AA19" s="175">
        <v>0</v>
      </c>
      <c r="AB19" s="175">
        <v>0</v>
      </c>
      <c r="AC19" s="175">
        <v>0</v>
      </c>
      <c r="AD19" s="175">
        <v>0</v>
      </c>
      <c r="AE19" s="175">
        <v>50389102.767868705</v>
      </c>
    </row>
    <row r="20" spans="1:31" ht="18" customHeight="1" x14ac:dyDescent="0.2">
      <c r="A20" s="46">
        <f t="shared" si="2"/>
        <v>1960</v>
      </c>
      <c r="B20" s="149">
        <f>M20*'Inflation factors 2022'!B26</f>
        <v>621.17970681174859</v>
      </c>
      <c r="C20" s="37">
        <f>N20*'Inflation factors 2022'!B26</f>
        <v>251.73709186605836</v>
      </c>
      <c r="D20" s="37">
        <f>O20*'Inflation factors 2022'!B26</f>
        <v>24.225745242340341</v>
      </c>
      <c r="E20" s="37" t="s">
        <v>62</v>
      </c>
      <c r="F20" s="37" t="s">
        <v>62</v>
      </c>
      <c r="G20" s="37" t="s">
        <v>62</v>
      </c>
      <c r="H20" s="37" t="s">
        <v>62</v>
      </c>
      <c r="I20" s="37" t="s">
        <v>62</v>
      </c>
      <c r="J20" s="148">
        <f t="shared" si="4"/>
        <v>897.14254392014732</v>
      </c>
      <c r="L20" s="25">
        <f t="shared" si="3"/>
        <v>1960</v>
      </c>
      <c r="M20" s="149">
        <v>39.675531852270453</v>
      </c>
      <c r="N20" s="37">
        <v>16.078765769720455</v>
      </c>
      <c r="O20" s="37">
        <v>1.5473289234459013</v>
      </c>
      <c r="P20" s="37" t="s">
        <v>62</v>
      </c>
      <c r="Q20" s="37" t="s">
        <v>62</v>
      </c>
      <c r="R20" s="37" t="s">
        <v>62</v>
      </c>
      <c r="S20" s="37" t="s">
        <v>62</v>
      </c>
      <c r="T20" s="37" t="s">
        <v>62</v>
      </c>
      <c r="U20" s="162">
        <v>57.301626545436811</v>
      </c>
      <c r="W20" s="174">
        <v>1960</v>
      </c>
      <c r="X20" s="175">
        <v>39675531.852270454</v>
      </c>
      <c r="Y20" s="175">
        <v>16078765.769720456</v>
      </c>
      <c r="Z20" s="175">
        <v>1547328.9234459014</v>
      </c>
      <c r="AA20" s="175">
        <v>0</v>
      </c>
      <c r="AB20" s="175">
        <v>0</v>
      </c>
      <c r="AC20" s="175">
        <v>0</v>
      </c>
      <c r="AD20" s="175">
        <v>0</v>
      </c>
      <c r="AE20" s="175">
        <v>57301626.545436814</v>
      </c>
    </row>
    <row r="21" spans="1:31" x14ac:dyDescent="0.2">
      <c r="A21" s="46">
        <f t="shared" si="2"/>
        <v>1961</v>
      </c>
      <c r="B21" s="149">
        <f>M21*'Inflation factors 2022'!B27</f>
        <v>709.91496272560823</v>
      </c>
      <c r="C21" s="37">
        <f>N21*'Inflation factors 2022'!B27</f>
        <v>284.22460620599031</v>
      </c>
      <c r="D21" s="37">
        <f>O21*'Inflation factors 2022'!B27</f>
        <v>36.206956204584749</v>
      </c>
      <c r="E21" s="37" t="s">
        <v>62</v>
      </c>
      <c r="F21" s="37" t="s">
        <v>62</v>
      </c>
      <c r="G21" s="37" t="s">
        <v>62</v>
      </c>
      <c r="H21" s="37" t="s">
        <v>62</v>
      </c>
      <c r="I21" s="37" t="s">
        <v>62</v>
      </c>
      <c r="J21" s="148">
        <f t="shared" si="4"/>
        <v>1030.3465251361833</v>
      </c>
      <c r="L21" s="25">
        <f t="shared" si="3"/>
        <v>1961</v>
      </c>
      <c r="M21" s="149">
        <v>46.167585813684781</v>
      </c>
      <c r="N21" s="37">
        <v>18.483853118120063</v>
      </c>
      <c r="O21" s="37">
        <v>2.3546309704611543</v>
      </c>
      <c r="P21" s="37" t="s">
        <v>62</v>
      </c>
      <c r="Q21" s="37" t="s">
        <v>62</v>
      </c>
      <c r="R21" s="37" t="s">
        <v>62</v>
      </c>
      <c r="S21" s="37" t="s">
        <v>62</v>
      </c>
      <c r="T21" s="37" t="s">
        <v>62</v>
      </c>
      <c r="U21" s="162">
        <v>67.006069902266006</v>
      </c>
      <c r="W21" s="174">
        <v>1961</v>
      </c>
      <c r="X21" s="175">
        <v>46167585.813684784</v>
      </c>
      <c r="Y21" s="175">
        <v>18483853.118120063</v>
      </c>
      <c r="Z21" s="175">
        <v>2354630.9704611544</v>
      </c>
      <c r="AA21" s="175">
        <v>0</v>
      </c>
      <c r="AB21" s="175">
        <v>0</v>
      </c>
      <c r="AC21" s="175">
        <v>0</v>
      </c>
      <c r="AD21" s="175">
        <v>0</v>
      </c>
      <c r="AE21" s="175">
        <v>67006069.902266003</v>
      </c>
    </row>
    <row r="22" spans="1:31" x14ac:dyDescent="0.2">
      <c r="A22" s="46">
        <f t="shared" si="2"/>
        <v>1962</v>
      </c>
      <c r="B22" s="149">
        <f>M22*'Inflation factors 2022'!B28</f>
        <v>798.16223455440161</v>
      </c>
      <c r="C22" s="37">
        <f>N22*'Inflation factors 2022'!B28</f>
        <v>316.88823208115201</v>
      </c>
      <c r="D22" s="37">
        <f>O22*'Inflation factors 2022'!B28</f>
        <v>47.038096949546002</v>
      </c>
      <c r="E22" s="37" t="s">
        <v>62</v>
      </c>
      <c r="F22" s="37" t="s">
        <v>62</v>
      </c>
      <c r="G22" s="37" t="s">
        <v>62</v>
      </c>
      <c r="H22" s="37" t="s">
        <v>62</v>
      </c>
      <c r="I22" s="37" t="s">
        <v>62</v>
      </c>
      <c r="J22" s="148">
        <f t="shared" si="4"/>
        <v>1162.0885635850996</v>
      </c>
      <c r="L22" s="25">
        <f t="shared" si="3"/>
        <v>1962</v>
      </c>
      <c r="M22" s="149">
        <v>54.223787491191153</v>
      </c>
      <c r="N22" s="37">
        <v>21.528054587073413</v>
      </c>
      <c r="O22" s="37">
        <v>3.1955706027687096</v>
      </c>
      <c r="P22" s="37" t="s">
        <v>62</v>
      </c>
      <c r="Q22" s="37" t="s">
        <v>62</v>
      </c>
      <c r="R22" s="37" t="s">
        <v>62</v>
      </c>
      <c r="S22" s="37" t="s">
        <v>62</v>
      </c>
      <c r="T22" s="37" t="s">
        <v>62</v>
      </c>
      <c r="U22" s="162">
        <v>78.947412681033271</v>
      </c>
      <c r="W22" s="174">
        <v>1962</v>
      </c>
      <c r="X22" s="175">
        <v>54223787.491191156</v>
      </c>
      <c r="Y22" s="175">
        <v>21528054.587073412</v>
      </c>
      <c r="Z22" s="175">
        <v>3195570.6027687094</v>
      </c>
      <c r="AA22" s="175">
        <v>0</v>
      </c>
      <c r="AB22" s="175">
        <v>0</v>
      </c>
      <c r="AC22" s="175">
        <v>0</v>
      </c>
      <c r="AD22" s="175">
        <v>0</v>
      </c>
      <c r="AE22" s="175">
        <v>78947412.681033269</v>
      </c>
    </row>
    <row r="23" spans="1:31" x14ac:dyDescent="0.2">
      <c r="A23" s="46">
        <f t="shared" si="2"/>
        <v>1963</v>
      </c>
      <c r="B23" s="149">
        <f>M23*'Inflation factors 2022'!B29</f>
        <v>820.24140598512145</v>
      </c>
      <c r="C23" s="37">
        <f>N23*'Inflation factors 2022'!B29</f>
        <v>323.8478299313918</v>
      </c>
      <c r="D23" s="37">
        <f>O23*'Inflation factors 2022'!B29</f>
        <v>47.444179166333647</v>
      </c>
      <c r="E23" s="37" t="s">
        <v>62</v>
      </c>
      <c r="F23" s="37" t="s">
        <v>62</v>
      </c>
      <c r="G23" s="37" t="s">
        <v>62</v>
      </c>
      <c r="H23" s="37" t="s">
        <v>62</v>
      </c>
      <c r="I23" s="37" t="s">
        <v>62</v>
      </c>
      <c r="J23" s="148">
        <f t="shared" si="4"/>
        <v>1191.5334150828469</v>
      </c>
      <c r="L23" s="25">
        <f t="shared" si="3"/>
        <v>1963</v>
      </c>
      <c r="M23" s="149">
        <v>58.445304445375079</v>
      </c>
      <c r="N23" s="37">
        <v>23.075383510519313</v>
      </c>
      <c r="O23" s="37">
        <v>3.3805773218763719</v>
      </c>
      <c r="P23" s="37" t="s">
        <v>62</v>
      </c>
      <c r="Q23" s="37" t="s">
        <v>62</v>
      </c>
      <c r="R23" s="37" t="s">
        <v>62</v>
      </c>
      <c r="S23" s="37" t="s">
        <v>62</v>
      </c>
      <c r="T23" s="37" t="s">
        <v>62</v>
      </c>
      <c r="U23" s="162">
        <v>84.901265277770761</v>
      </c>
      <c r="W23" s="174">
        <v>1963</v>
      </c>
      <c r="X23" s="175">
        <v>58445304.445375077</v>
      </c>
      <c r="Y23" s="175">
        <v>23075383.510519311</v>
      </c>
      <c r="Z23" s="175">
        <v>3380577.3218763717</v>
      </c>
      <c r="AA23" s="175">
        <v>0</v>
      </c>
      <c r="AB23" s="175">
        <v>0</v>
      </c>
      <c r="AC23" s="175">
        <v>0</v>
      </c>
      <c r="AD23" s="175">
        <v>0</v>
      </c>
      <c r="AE23" s="175">
        <v>84901265.277770758</v>
      </c>
    </row>
    <row r="24" spans="1:31" x14ac:dyDescent="0.2">
      <c r="A24" s="46">
        <f t="shared" si="2"/>
        <v>1964</v>
      </c>
      <c r="B24" s="149">
        <f>M24*'Inflation factors 2022'!B30</f>
        <v>847.62872796582292</v>
      </c>
      <c r="C24" s="37">
        <f>N24*'Inflation factors 2022'!B30</f>
        <v>342.81777889453372</v>
      </c>
      <c r="D24" s="37">
        <f>O24*'Inflation factors 2022'!B30</f>
        <v>48.79054531083252</v>
      </c>
      <c r="E24" s="37" t="s">
        <v>62</v>
      </c>
      <c r="F24" s="37" t="s">
        <v>62</v>
      </c>
      <c r="G24" s="37" t="s">
        <v>62</v>
      </c>
      <c r="H24" s="37" t="s">
        <v>62</v>
      </c>
      <c r="I24" s="37" t="s">
        <v>62</v>
      </c>
      <c r="J24" s="148">
        <f t="shared" si="4"/>
        <v>1239.2370521711894</v>
      </c>
      <c r="L24" s="25">
        <f t="shared" si="3"/>
        <v>1964</v>
      </c>
      <c r="M24" s="149">
        <v>66.61923767140452</v>
      </c>
      <c r="N24" s="37">
        <v>26.943705819134063</v>
      </c>
      <c r="O24" s="37">
        <v>3.8346847233224515</v>
      </c>
      <c r="P24" s="37" t="s">
        <v>62</v>
      </c>
      <c r="Q24" s="37" t="s">
        <v>62</v>
      </c>
      <c r="R24" s="37" t="s">
        <v>62</v>
      </c>
      <c r="S24" s="37" t="s">
        <v>62</v>
      </c>
      <c r="T24" s="37" t="s">
        <v>62</v>
      </c>
      <c r="U24" s="162">
        <v>97.39762821386104</v>
      </c>
      <c r="W24" s="174">
        <v>1964</v>
      </c>
      <c r="X24" s="175">
        <v>66619237.671404518</v>
      </c>
      <c r="Y24" s="175">
        <v>26943705.819134064</v>
      </c>
      <c r="Z24" s="175">
        <v>3834684.7233224516</v>
      </c>
      <c r="AA24" s="175">
        <v>0</v>
      </c>
      <c r="AB24" s="175">
        <v>0</v>
      </c>
      <c r="AC24" s="175">
        <v>0</v>
      </c>
      <c r="AD24" s="175">
        <v>0</v>
      </c>
      <c r="AE24" s="175">
        <v>97397628.213861033</v>
      </c>
    </row>
    <row r="25" spans="1:31" ht="18" customHeight="1" x14ac:dyDescent="0.2">
      <c r="A25" s="46">
        <f t="shared" si="2"/>
        <v>1965</v>
      </c>
      <c r="B25" s="149">
        <f>M25*'Inflation factors 2022'!B31</f>
        <v>967.77349109611373</v>
      </c>
      <c r="C25" s="37">
        <f>N25*'Inflation factors 2022'!B31</f>
        <v>349.80256510728361</v>
      </c>
      <c r="D25" s="37">
        <f>O25*'Inflation factors 2022'!B31</f>
        <v>48.776437024877943</v>
      </c>
      <c r="E25" s="37" t="s">
        <v>62</v>
      </c>
      <c r="F25" s="37" t="s">
        <v>62</v>
      </c>
      <c r="G25" s="37" t="s">
        <v>62</v>
      </c>
      <c r="H25" s="37" t="s">
        <v>62</v>
      </c>
      <c r="I25" s="37" t="s">
        <v>62</v>
      </c>
      <c r="J25" s="148">
        <f t="shared" si="4"/>
        <v>1366.3524932282753</v>
      </c>
      <c r="L25" s="25">
        <f t="shared" si="3"/>
        <v>1965</v>
      </c>
      <c r="M25" s="149">
        <v>79.754714728048526</v>
      </c>
      <c r="N25" s="37">
        <v>28.82741059550299</v>
      </c>
      <c r="O25" s="37">
        <v>4.0196914424301138</v>
      </c>
      <c r="P25" s="37" t="s">
        <v>62</v>
      </c>
      <c r="Q25" s="37" t="s">
        <v>62</v>
      </c>
      <c r="R25" s="37" t="s">
        <v>62</v>
      </c>
      <c r="S25" s="37" t="s">
        <v>62</v>
      </c>
      <c r="T25" s="37" t="s">
        <v>62</v>
      </c>
      <c r="U25" s="162">
        <v>112.60181676598162</v>
      </c>
      <c r="W25" s="174">
        <v>1965</v>
      </c>
      <c r="X25" s="175">
        <v>79754714.728048533</v>
      </c>
      <c r="Y25" s="175">
        <v>28827410.595502991</v>
      </c>
      <c r="Z25" s="175">
        <v>4019691.4424301139</v>
      </c>
      <c r="AA25" s="175">
        <v>0</v>
      </c>
      <c r="AB25" s="175">
        <v>0</v>
      </c>
      <c r="AC25" s="175">
        <v>0</v>
      </c>
      <c r="AD25" s="175">
        <v>0</v>
      </c>
      <c r="AE25" s="175">
        <v>112601816.76598163</v>
      </c>
    </row>
    <row r="26" spans="1:31" x14ac:dyDescent="0.2">
      <c r="A26" s="46">
        <f t="shared" si="2"/>
        <v>1966</v>
      </c>
      <c r="B26" s="149">
        <f>M26*'Inflation factors 2022'!B32</f>
        <v>1183.366064210591</v>
      </c>
      <c r="C26" s="37">
        <f>N26*'Inflation factors 2022'!B32</f>
        <v>424.1736970950675</v>
      </c>
      <c r="D26" s="37">
        <f>O26*'Inflation factors 2022'!B32</f>
        <v>56.556492946009001</v>
      </c>
      <c r="E26" s="37" t="s">
        <v>62</v>
      </c>
      <c r="F26" s="37" t="s">
        <v>62</v>
      </c>
      <c r="G26" s="37" t="s">
        <v>62</v>
      </c>
      <c r="H26" s="37" t="s">
        <v>62</v>
      </c>
      <c r="I26" s="37" t="s">
        <v>62</v>
      </c>
      <c r="J26" s="148">
        <f t="shared" si="4"/>
        <v>1664.0962542516675</v>
      </c>
      <c r="L26" s="25">
        <f t="shared" si="3"/>
        <v>1966</v>
      </c>
      <c r="M26" s="149">
        <v>101.35004448570655</v>
      </c>
      <c r="N26" s="37">
        <v>36.328592115686384</v>
      </c>
      <c r="O26" s="37">
        <v>4.8438122820915179</v>
      </c>
      <c r="P26" s="37" t="s">
        <v>62</v>
      </c>
      <c r="Q26" s="37" t="s">
        <v>62</v>
      </c>
      <c r="R26" s="37" t="s">
        <v>62</v>
      </c>
      <c r="S26" s="37" t="s">
        <v>62</v>
      </c>
      <c r="T26" s="37" t="s">
        <v>62</v>
      </c>
      <c r="U26" s="162">
        <v>142.52244888348443</v>
      </c>
      <c r="W26" s="174">
        <v>1966</v>
      </c>
      <c r="X26" s="175">
        <v>101350044.48570655</v>
      </c>
      <c r="Y26" s="175">
        <v>36328592.115686387</v>
      </c>
      <c r="Z26" s="175">
        <v>4843812.2820915179</v>
      </c>
      <c r="AA26" s="175">
        <v>0</v>
      </c>
      <c r="AB26" s="175">
        <v>0</v>
      </c>
      <c r="AC26" s="175">
        <v>0</v>
      </c>
      <c r="AD26" s="175">
        <v>0</v>
      </c>
      <c r="AE26" s="175">
        <v>142522448.88348445</v>
      </c>
    </row>
    <row r="27" spans="1:31" x14ac:dyDescent="0.2">
      <c r="A27" s="46">
        <f t="shared" si="2"/>
        <v>1967</v>
      </c>
      <c r="B27" s="149">
        <f>M27*'Inflation factors 2022'!B33</f>
        <v>1277.9113213819546</v>
      </c>
      <c r="C27" s="37">
        <f>N27*'Inflation factors 2022'!B33</f>
        <v>484.91091607218658</v>
      </c>
      <c r="D27" s="37">
        <f>O27*'Inflation factors 2022'!B33</f>
        <v>65.262167002046581</v>
      </c>
      <c r="E27" s="37" t="s">
        <v>62</v>
      </c>
      <c r="F27" s="37" t="s">
        <v>62</v>
      </c>
      <c r="G27" s="37" t="s">
        <v>62</v>
      </c>
      <c r="H27" s="37" t="s">
        <v>62</v>
      </c>
      <c r="I27" s="37" t="s">
        <v>62</v>
      </c>
      <c r="J27" s="148">
        <f t="shared" si="4"/>
        <v>1828.0844044561879</v>
      </c>
      <c r="L27" s="25">
        <f t="shared" si="3"/>
        <v>1967</v>
      </c>
      <c r="M27" s="149">
        <v>115.59556185699653</v>
      </c>
      <c r="N27" s="37">
        <v>43.863411221162082</v>
      </c>
      <c r="O27" s="37">
        <v>5.9033962187990374</v>
      </c>
      <c r="P27" s="37" t="s">
        <v>62</v>
      </c>
      <c r="Q27" s="37" t="s">
        <v>62</v>
      </c>
      <c r="R27" s="37" t="s">
        <v>62</v>
      </c>
      <c r="S27" s="37" t="s">
        <v>62</v>
      </c>
      <c r="T27" s="37" t="s">
        <v>62</v>
      </c>
      <c r="U27" s="162">
        <v>165.36236929695764</v>
      </c>
      <c r="W27" s="174">
        <v>1967</v>
      </c>
      <c r="X27" s="175">
        <v>115595561.85699652</v>
      </c>
      <c r="Y27" s="175">
        <v>43863411.221162081</v>
      </c>
      <c r="Z27" s="175">
        <v>5903396.2187990379</v>
      </c>
      <c r="AA27" s="175">
        <v>0</v>
      </c>
      <c r="AB27" s="175">
        <v>0</v>
      </c>
      <c r="AC27" s="175">
        <v>0</v>
      </c>
      <c r="AD27" s="175">
        <v>0</v>
      </c>
      <c r="AE27" s="175">
        <v>165362369.29695764</v>
      </c>
    </row>
    <row r="28" spans="1:31" x14ac:dyDescent="0.2">
      <c r="A28" s="46">
        <f t="shared" si="2"/>
        <v>1968</v>
      </c>
      <c r="B28" s="149">
        <f>M28*'Inflation factors 2022'!B34</f>
        <v>1301.9800901181645</v>
      </c>
      <c r="C28" s="37">
        <f>N28*'Inflation factors 2022'!B34</f>
        <v>515.64586968316246</v>
      </c>
      <c r="D28" s="37">
        <f>O28*'Inflation factors 2022'!B34</f>
        <v>65.69939058172028</v>
      </c>
      <c r="E28" s="37" t="s">
        <v>62</v>
      </c>
      <c r="F28" s="37" t="s">
        <v>62</v>
      </c>
      <c r="G28" s="37" t="s">
        <v>62</v>
      </c>
      <c r="H28" s="37" t="s">
        <v>62</v>
      </c>
      <c r="I28" s="37" t="s">
        <v>62</v>
      </c>
      <c r="J28" s="148">
        <f t="shared" si="4"/>
        <v>1883.3253503830474</v>
      </c>
      <c r="L28" s="25">
        <f t="shared" si="3"/>
        <v>1968</v>
      </c>
      <c r="M28" s="149">
        <v>127.65463618428687</v>
      </c>
      <c r="N28" s="37">
        <v>50.55729069433022</v>
      </c>
      <c r="O28" s="37">
        <v>6.4415975834758719</v>
      </c>
      <c r="P28" s="37" t="s">
        <v>62</v>
      </c>
      <c r="Q28" s="37" t="s">
        <v>62</v>
      </c>
      <c r="R28" s="37" t="s">
        <v>62</v>
      </c>
      <c r="S28" s="37" t="s">
        <v>62</v>
      </c>
      <c r="T28" s="37" t="s">
        <v>62</v>
      </c>
      <c r="U28" s="162">
        <v>184.65352446209295</v>
      </c>
      <c r="W28" s="174">
        <v>1968</v>
      </c>
      <c r="X28" s="175">
        <v>127654636.18428688</v>
      </c>
      <c r="Y28" s="175">
        <v>50557290.694330223</v>
      </c>
      <c r="Z28" s="175">
        <v>6441597.5834758719</v>
      </c>
      <c r="AA28" s="175">
        <v>0</v>
      </c>
      <c r="AB28" s="175">
        <v>0</v>
      </c>
      <c r="AC28" s="175">
        <v>0</v>
      </c>
      <c r="AD28" s="175">
        <v>0</v>
      </c>
      <c r="AE28" s="175">
        <v>184653524.46209297</v>
      </c>
    </row>
    <row r="29" spans="1:31" x14ac:dyDescent="0.2">
      <c r="A29" s="46">
        <f t="shared" si="2"/>
        <v>1969</v>
      </c>
      <c r="B29" s="149">
        <f>M29*'Inflation factors 2022'!B35</f>
        <v>1376.2117308875154</v>
      </c>
      <c r="C29" s="37">
        <f>N29*'Inflation factors 2022'!B35</f>
        <v>551.92698103227065</v>
      </c>
      <c r="D29" s="37">
        <f>O29*'Inflation factors 2022'!B35</f>
        <v>64.064450548261135</v>
      </c>
      <c r="E29" s="37" t="s">
        <v>62</v>
      </c>
      <c r="F29" s="37" t="s">
        <v>62</v>
      </c>
      <c r="G29" s="37">
        <f>R29*'Inflation factors 2022'!B35</f>
        <v>15.261426701287338</v>
      </c>
      <c r="H29" s="37" t="s">
        <v>62</v>
      </c>
      <c r="I29" s="37" t="s">
        <v>62</v>
      </c>
      <c r="J29" s="148">
        <f t="shared" si="4"/>
        <v>2007.4645891693347</v>
      </c>
      <c r="L29" s="25">
        <f t="shared" si="3"/>
        <v>1969</v>
      </c>
      <c r="M29" s="149">
        <v>138.01501245431595</v>
      </c>
      <c r="N29" s="37">
        <v>55.35064659848328</v>
      </c>
      <c r="O29" s="37">
        <v>6.4247787908297216</v>
      </c>
      <c r="P29" s="37" t="s">
        <v>62</v>
      </c>
      <c r="Q29" s="37" t="s">
        <v>62</v>
      </c>
      <c r="R29" s="37">
        <v>1.5305101307997504</v>
      </c>
      <c r="S29" s="37" t="s">
        <v>62</v>
      </c>
      <c r="T29" s="37" t="s">
        <v>62</v>
      </c>
      <c r="U29" s="162">
        <v>201.32094797442869</v>
      </c>
      <c r="W29" s="174">
        <v>1969</v>
      </c>
      <c r="X29" s="175">
        <v>138015012.45431596</v>
      </c>
      <c r="Y29" s="175">
        <v>55350646.598483279</v>
      </c>
      <c r="Z29" s="175">
        <v>6424778.7908297218</v>
      </c>
      <c r="AA29" s="175">
        <v>0</v>
      </c>
      <c r="AB29" s="175">
        <v>0</v>
      </c>
      <c r="AC29" s="175">
        <v>1530510.1307997503</v>
      </c>
      <c r="AD29" s="175">
        <v>0</v>
      </c>
      <c r="AE29" s="175">
        <v>201320947.97442868</v>
      </c>
    </row>
    <row r="30" spans="1:31" ht="18" customHeight="1" x14ac:dyDescent="0.2">
      <c r="A30" s="46">
        <f t="shared" si="2"/>
        <v>1970</v>
      </c>
      <c r="B30" s="149">
        <f>M30*'Inflation factors 2022'!B36</f>
        <v>1451.9630785088809</v>
      </c>
      <c r="C30" s="37">
        <f>N30*'Inflation factors 2022'!B36</f>
        <v>618.56173875310878</v>
      </c>
      <c r="D30" s="37">
        <f>O30*'Inflation factors 2022'!B36</f>
        <v>66.443554413437667</v>
      </c>
      <c r="E30" s="37" t="s">
        <v>62</v>
      </c>
      <c r="F30" s="37" t="s">
        <v>62</v>
      </c>
      <c r="G30" s="37">
        <f>R30*'Inflation factors 2022'!B36</f>
        <v>96.808422032355111</v>
      </c>
      <c r="H30" s="37" t="s">
        <v>62</v>
      </c>
      <c r="I30" s="37" t="s">
        <v>62</v>
      </c>
      <c r="J30" s="148">
        <f t="shared" si="4"/>
        <v>2233.7767937077824</v>
      </c>
      <c r="L30" s="25">
        <f t="shared" si="3"/>
        <v>1970</v>
      </c>
      <c r="M30" s="149">
        <v>149.58634179486791</v>
      </c>
      <c r="N30" s="37">
        <v>63.726405336266524</v>
      </c>
      <c r="O30" s="37">
        <v>6.8452486069834997</v>
      </c>
      <c r="P30" s="37" t="s">
        <v>62</v>
      </c>
      <c r="Q30" s="37" t="s">
        <v>62</v>
      </c>
      <c r="R30" s="37">
        <v>9.9735440391676029</v>
      </c>
      <c r="S30" s="37" t="s">
        <v>62</v>
      </c>
      <c r="T30" s="37" t="s">
        <v>62</v>
      </c>
      <c r="U30" s="162">
        <v>230.1315397772855</v>
      </c>
      <c r="W30" s="174">
        <v>1970</v>
      </c>
      <c r="X30" s="175">
        <v>149586341.7948679</v>
      </c>
      <c r="Y30" s="175">
        <v>63726405.336266525</v>
      </c>
      <c r="Z30" s="175">
        <v>6845248.6069834996</v>
      </c>
      <c r="AA30" s="175">
        <v>0</v>
      </c>
      <c r="AB30" s="175">
        <v>0</v>
      </c>
      <c r="AC30" s="175">
        <v>9973544.0391676035</v>
      </c>
      <c r="AD30" s="175">
        <v>0</v>
      </c>
      <c r="AE30" s="175">
        <v>230131539.77728555</v>
      </c>
    </row>
    <row r="31" spans="1:31" x14ac:dyDescent="0.2">
      <c r="A31" s="46">
        <f t="shared" si="2"/>
        <v>1971</v>
      </c>
      <c r="B31" s="149">
        <f>M31*'Inflation factors 2022'!B37</f>
        <v>1642.9224643135344</v>
      </c>
      <c r="C31" s="37">
        <f>N31*'Inflation factors 2022'!B37</f>
        <v>724.71953049739432</v>
      </c>
      <c r="D31" s="37">
        <f>O31*'Inflation factors 2022'!B37</f>
        <v>76.197505110472818</v>
      </c>
      <c r="E31" s="37" t="s">
        <v>62</v>
      </c>
      <c r="F31" s="37" t="s">
        <v>62</v>
      </c>
      <c r="G31" s="37">
        <f>R31*'Inflation factors 2022'!B37</f>
        <v>101.95440824640728</v>
      </c>
      <c r="H31" s="37">
        <f>S31*'Inflation factors 2022'!B37</f>
        <v>29.129830927544941</v>
      </c>
      <c r="I31" s="37" t="s">
        <v>62</v>
      </c>
      <c r="J31" s="148">
        <f t="shared" si="4"/>
        <v>2574.9237390953535</v>
      </c>
      <c r="L31" s="25">
        <f t="shared" si="3"/>
        <v>1971</v>
      </c>
      <c r="M31" s="149">
        <v>180.23018199615521</v>
      </c>
      <c r="N31" s="37">
        <v>79.502432838356256</v>
      </c>
      <c r="O31" s="37">
        <v>8.3589399451370987</v>
      </c>
      <c r="P31" s="37" t="s">
        <v>62</v>
      </c>
      <c r="Q31" s="37" t="s">
        <v>62</v>
      </c>
      <c r="R31" s="37">
        <v>11.184497109690483</v>
      </c>
      <c r="S31" s="37">
        <v>3.1955706027687096</v>
      </c>
      <c r="T31" s="37" t="s">
        <v>62</v>
      </c>
      <c r="U31" s="162">
        <v>282.47162249210777</v>
      </c>
      <c r="W31" s="174">
        <v>1971</v>
      </c>
      <c r="X31" s="175">
        <v>180230181.9961552</v>
      </c>
      <c r="Y31" s="175">
        <v>79502432.838356256</v>
      </c>
      <c r="Z31" s="175">
        <v>8358939.9451370984</v>
      </c>
      <c r="AA31" s="175">
        <v>0</v>
      </c>
      <c r="AB31" s="175">
        <v>0</v>
      </c>
      <c r="AC31" s="175">
        <v>11184497.109690484</v>
      </c>
      <c r="AD31" s="175">
        <v>3195570.6027687094</v>
      </c>
      <c r="AE31" s="175">
        <v>282471622.49210775</v>
      </c>
    </row>
    <row r="32" spans="1:31" x14ac:dyDescent="0.2">
      <c r="A32" s="46">
        <f t="shared" si="2"/>
        <v>1972</v>
      </c>
      <c r="B32" s="149">
        <f>M32*'Inflation factors 2022'!B38</f>
        <v>1693.6167878403705</v>
      </c>
      <c r="C32" s="37">
        <f>N32*'Inflation factors 2022'!B38</f>
        <v>777.69577914096089</v>
      </c>
      <c r="D32" s="37">
        <f>O32*'Inflation factors 2022'!B38</f>
        <v>72.403691673473091</v>
      </c>
      <c r="E32" s="37">
        <f>P32*'Inflation factors 2022'!B38</f>
        <v>1.4309029974994683</v>
      </c>
      <c r="F32" s="37" t="s">
        <v>62</v>
      </c>
      <c r="G32" s="37">
        <f>R32*'Inflation factors 2022'!B38</f>
        <v>104.59900911721112</v>
      </c>
      <c r="H32" s="37">
        <f>S32*'Inflation factors 2022'!B38</f>
        <v>120.48203238945521</v>
      </c>
      <c r="I32" s="37" t="s">
        <v>62</v>
      </c>
      <c r="J32" s="148">
        <f t="shared" si="4"/>
        <v>2770.2282031589702</v>
      </c>
      <c r="L32" s="25">
        <f t="shared" si="3"/>
        <v>1972</v>
      </c>
      <c r="M32" s="149">
        <v>199.06722975984445</v>
      </c>
      <c r="N32" s="37">
        <v>91.410138031831238</v>
      </c>
      <c r="O32" s="37">
        <v>8.5103090789524583</v>
      </c>
      <c r="P32" s="37">
        <v>0.16818792646151104</v>
      </c>
      <c r="Q32" s="37" t="s">
        <v>62</v>
      </c>
      <c r="R32" s="37">
        <v>12.294537424336456</v>
      </c>
      <c r="S32" s="37">
        <v>14.161423408059228</v>
      </c>
      <c r="T32" s="37" t="s">
        <v>62</v>
      </c>
      <c r="U32" s="162">
        <v>325.61182562948534</v>
      </c>
      <c r="W32" s="174">
        <v>1972</v>
      </c>
      <c r="X32" s="175">
        <v>199067229.75984445</v>
      </c>
      <c r="Y32" s="175">
        <v>91410138.031831235</v>
      </c>
      <c r="Z32" s="175">
        <v>8510309.0789524578</v>
      </c>
      <c r="AA32" s="175">
        <v>168187.92646151103</v>
      </c>
      <c r="AB32" s="175">
        <v>0</v>
      </c>
      <c r="AC32" s="175">
        <v>12294537.424336456</v>
      </c>
      <c r="AD32" s="175">
        <v>14161423.408059228</v>
      </c>
      <c r="AE32" s="175">
        <v>325611825.62948531</v>
      </c>
    </row>
    <row r="33" spans="1:31" x14ac:dyDescent="0.2">
      <c r="A33" s="46">
        <f t="shared" si="2"/>
        <v>1973</v>
      </c>
      <c r="B33" s="149">
        <f>M33*'Inflation factors 2022'!B39</f>
        <v>1853.6497745289976</v>
      </c>
      <c r="C33" s="37">
        <f>N33*'Inflation factors 2022'!B39</f>
        <v>866.75290383068864</v>
      </c>
      <c r="D33" s="37">
        <f>O33*'Inflation factors 2022'!B39</f>
        <v>75.057957979131601</v>
      </c>
      <c r="E33" s="37">
        <f>P33*'Inflation factors 2022'!B39</f>
        <v>2.9459608080546529</v>
      </c>
      <c r="F33" s="37" t="s">
        <v>62</v>
      </c>
      <c r="G33" s="37">
        <f>R33*'Inflation factors 2022'!B39</f>
        <v>105.79841858491928</v>
      </c>
      <c r="H33" s="37">
        <f>S33*'Inflation factors 2022'!B39</f>
        <v>118.86311434237905</v>
      </c>
      <c r="I33" s="37" t="s">
        <v>62</v>
      </c>
      <c r="J33" s="148">
        <f t="shared" si="4"/>
        <v>3023.0681300741708</v>
      </c>
      <c r="L33" s="25">
        <f t="shared" si="3"/>
        <v>1973</v>
      </c>
      <c r="M33" s="149">
        <v>243.40156717509876</v>
      </c>
      <c r="N33" s="37">
        <v>113.81276983650451</v>
      </c>
      <c r="O33" s="37">
        <v>9.8558124906445457</v>
      </c>
      <c r="P33" s="37">
        <v>0.38683223086147533</v>
      </c>
      <c r="Q33" s="37" t="s">
        <v>62</v>
      </c>
      <c r="R33" s="37">
        <v>13.89232272572081</v>
      </c>
      <c r="S33" s="37">
        <v>15.607839575628223</v>
      </c>
      <c r="T33" s="37" t="s">
        <v>62</v>
      </c>
      <c r="U33" s="162">
        <v>396.95714403445839</v>
      </c>
      <c r="W33" s="174">
        <v>1973</v>
      </c>
      <c r="X33" s="175">
        <v>243401567.17509878</v>
      </c>
      <c r="Y33" s="175">
        <v>113812769.83650452</v>
      </c>
      <c r="Z33" s="175">
        <v>9855812.4906445462</v>
      </c>
      <c r="AA33" s="175">
        <v>386832.23086147534</v>
      </c>
      <c r="AB33" s="175">
        <v>0</v>
      </c>
      <c r="AC33" s="175">
        <v>13892322.72572081</v>
      </c>
      <c r="AD33" s="175">
        <v>15607839.575628223</v>
      </c>
      <c r="AE33" s="175">
        <v>396957144.0344584</v>
      </c>
    </row>
    <row r="34" spans="1:31" x14ac:dyDescent="0.2">
      <c r="A34" s="46">
        <f t="shared" si="2"/>
        <v>1974</v>
      </c>
      <c r="B34" s="149">
        <f>M34*'Inflation factors 2022'!B40</f>
        <v>2112.9043188374926</v>
      </c>
      <c r="C34" s="37">
        <f>N34*'Inflation factors 2022'!B40</f>
        <v>1024.9773364732919</v>
      </c>
      <c r="D34" s="37">
        <f>O34*'Inflation factors 2022'!B40</f>
        <v>82.587317052717623</v>
      </c>
      <c r="E34" s="37">
        <f>P34*'Inflation factors 2022'!B40</f>
        <v>5.3458104829368081</v>
      </c>
      <c r="F34" s="37" t="s">
        <v>62</v>
      </c>
      <c r="G34" s="37">
        <f>R34*'Inflation factors 2022'!B40</f>
        <v>112.80751100727875</v>
      </c>
      <c r="H34" s="37">
        <f>S34*'Inflation factors 2022'!B40</f>
        <v>139.10017072947815</v>
      </c>
      <c r="I34" s="37" t="s">
        <v>62</v>
      </c>
      <c r="J34" s="148">
        <f t="shared" si="4"/>
        <v>3477.7224645831957</v>
      </c>
      <c r="L34" s="25">
        <f t="shared" si="3"/>
        <v>1974</v>
      </c>
      <c r="M34" s="149">
        <v>325.72955717800841</v>
      </c>
      <c r="N34" s="37">
        <v>158.01255691058961</v>
      </c>
      <c r="O34" s="37">
        <v>12.731826033136386</v>
      </c>
      <c r="P34" s="37">
        <v>0.82412083966140415</v>
      </c>
      <c r="Q34" s="37" t="s">
        <v>62</v>
      </c>
      <c r="R34" s="37">
        <v>17.39063159612024</v>
      </c>
      <c r="S34" s="37">
        <v>21.443960623842656</v>
      </c>
      <c r="T34" s="37" t="s">
        <v>62</v>
      </c>
      <c r="U34" s="162">
        <v>536.13265318135859</v>
      </c>
      <c r="W34" s="174">
        <v>1974</v>
      </c>
      <c r="X34" s="175">
        <v>325729557.17800838</v>
      </c>
      <c r="Y34" s="175">
        <v>158012556.91058961</v>
      </c>
      <c r="Z34" s="175">
        <v>12731826.033136386</v>
      </c>
      <c r="AA34" s="175">
        <v>824120.83966140414</v>
      </c>
      <c r="AB34" s="175">
        <v>0</v>
      </c>
      <c r="AC34" s="175">
        <v>17390631.596120242</v>
      </c>
      <c r="AD34" s="175">
        <v>21443960.623842657</v>
      </c>
      <c r="AE34" s="175">
        <v>536132653.1813587</v>
      </c>
    </row>
    <row r="35" spans="1:31" ht="18" customHeight="1" x14ac:dyDescent="0.2">
      <c r="A35" s="46">
        <f t="shared" si="2"/>
        <v>1975</v>
      </c>
      <c r="B35" s="149">
        <f>M35*'Inflation factors 2022'!B41</f>
        <v>2153.6251434416117</v>
      </c>
      <c r="C35" s="37">
        <f>N35*'Inflation factors 2022'!B41</f>
        <v>1071.8118941431551</v>
      </c>
      <c r="D35" s="37">
        <f>O35*'Inflation factors 2022'!B41</f>
        <v>72.602430016263497</v>
      </c>
      <c r="E35" s="37">
        <f>P35*'Inflation factors 2022'!B41</f>
        <v>5.9267289809194681</v>
      </c>
      <c r="F35" s="37" t="s">
        <v>62</v>
      </c>
      <c r="G35" s="37">
        <f>R35*'Inflation factors 2022'!B41</f>
        <v>109.73709128733702</v>
      </c>
      <c r="H35" s="37">
        <f>S35*'Inflation factors 2022'!B41</f>
        <v>133.92046065799664</v>
      </c>
      <c r="I35" s="37" t="s">
        <v>62</v>
      </c>
      <c r="J35" s="148">
        <f t="shared" si="4"/>
        <v>3547.6237485272832</v>
      </c>
      <c r="L35" s="25">
        <f t="shared" si="3"/>
        <v>1975</v>
      </c>
      <c r="M35" s="149">
        <v>391.13784177889005</v>
      </c>
      <c r="N35" s="37">
        <v>194.66070608655289</v>
      </c>
      <c r="O35" s="37">
        <v>13.185933434582466</v>
      </c>
      <c r="P35" s="37">
        <v>1.0764027293536707</v>
      </c>
      <c r="Q35" s="37" t="s">
        <v>62</v>
      </c>
      <c r="R35" s="37">
        <v>19.930269285689057</v>
      </c>
      <c r="S35" s="37">
        <v>24.32241289126819</v>
      </c>
      <c r="T35" s="37" t="s">
        <v>62</v>
      </c>
      <c r="U35" s="162">
        <v>644.3135662063363</v>
      </c>
      <c r="W35" s="174">
        <v>1975</v>
      </c>
      <c r="X35" s="175">
        <v>391137841.77889007</v>
      </c>
      <c r="Y35" s="175">
        <v>194660706.08655289</v>
      </c>
      <c r="Z35" s="175">
        <v>13185933.434582466</v>
      </c>
      <c r="AA35" s="175">
        <v>1076402.7293536707</v>
      </c>
      <c r="AB35" s="175">
        <v>0</v>
      </c>
      <c r="AC35" s="175">
        <v>19930269.285689056</v>
      </c>
      <c r="AD35" s="175">
        <v>24322412.89126819</v>
      </c>
      <c r="AE35" s="175">
        <v>644313566.20633638</v>
      </c>
    </row>
    <row r="36" spans="1:31" x14ac:dyDescent="0.2">
      <c r="A36" s="46">
        <f t="shared" si="2"/>
        <v>1976</v>
      </c>
      <c r="B36" s="149">
        <f>M36*'Inflation factors 2022'!B42</f>
        <v>2222.77591891154</v>
      </c>
      <c r="C36" s="37">
        <f>N36*'Inflation factors 2022'!B42</f>
        <v>1086.807435083766</v>
      </c>
      <c r="D36" s="37">
        <f>O36*'Inflation factors 2022'!B42</f>
        <v>64.792156499516565</v>
      </c>
      <c r="E36" s="37">
        <f>P36*'Inflation factors 2022'!B42</f>
        <v>6.3172352587028646</v>
      </c>
      <c r="F36" s="37" t="s">
        <v>62</v>
      </c>
      <c r="G36" s="37">
        <f>R36*'Inflation factors 2022'!B42</f>
        <v>107.47398959357309</v>
      </c>
      <c r="H36" s="37">
        <f>S36*'Inflation factors 2022'!B42</f>
        <v>129.58431299903313</v>
      </c>
      <c r="I36" s="37" t="s">
        <v>62</v>
      </c>
      <c r="J36" s="148">
        <f t="shared" si="4"/>
        <v>3617.7510483461319</v>
      </c>
      <c r="L36" s="25">
        <f t="shared" si="3"/>
        <v>1976</v>
      </c>
      <c r="M36" s="149">
        <v>461.59176417361704</v>
      </c>
      <c r="N36" s="37">
        <v>225.69137851870167</v>
      </c>
      <c r="O36" s="37">
        <v>13.455034116920883</v>
      </c>
      <c r="P36" s="37">
        <v>1.311865826399786</v>
      </c>
      <c r="Q36" s="37" t="s">
        <v>62</v>
      </c>
      <c r="R36" s="37">
        <v>22.318537841442513</v>
      </c>
      <c r="S36" s="37">
        <v>26.910068233841766</v>
      </c>
      <c r="T36" s="37" t="s">
        <v>62</v>
      </c>
      <c r="U36" s="162">
        <v>751.27864871092368</v>
      </c>
      <c r="W36" s="174">
        <v>1976</v>
      </c>
      <c r="X36" s="175">
        <v>461591764.17361706</v>
      </c>
      <c r="Y36" s="175">
        <v>225691378.51870167</v>
      </c>
      <c r="Z36" s="175">
        <v>13455034.116920883</v>
      </c>
      <c r="AA36" s="175">
        <v>1311865.8263997859</v>
      </c>
      <c r="AB36" s="175">
        <v>0</v>
      </c>
      <c r="AC36" s="175">
        <v>22318537.841442514</v>
      </c>
      <c r="AD36" s="175">
        <v>26910068.233841766</v>
      </c>
      <c r="AE36" s="175">
        <v>751278648.71092355</v>
      </c>
    </row>
    <row r="37" spans="1:31" x14ac:dyDescent="0.2">
      <c r="A37" s="46">
        <f t="shared" si="2"/>
        <v>1977</v>
      </c>
      <c r="B37" s="149">
        <f>M37*'Inflation factors 2022'!B43</f>
        <v>2267.2627809692722</v>
      </c>
      <c r="C37" s="37">
        <f>N37*'Inflation factors 2022'!B43</f>
        <v>1060.9170906352299</v>
      </c>
      <c r="D37" s="37">
        <f>O37*'Inflation factors 2022'!B43</f>
        <v>57.294411250594813</v>
      </c>
      <c r="E37" s="37">
        <f>P37*'Inflation factors 2022'!B43</f>
        <v>7.3325344385955713</v>
      </c>
      <c r="F37" s="37" t="s">
        <v>62</v>
      </c>
      <c r="G37" s="37">
        <f>R37*'Inflation factors 2022'!B43</f>
        <v>103.08680769554951</v>
      </c>
      <c r="H37" s="37">
        <f>S37*'Inflation factors 2022'!B43</f>
        <v>135.43622433641232</v>
      </c>
      <c r="I37" s="37" t="s">
        <v>62</v>
      </c>
      <c r="J37" s="148">
        <f t="shared" si="4"/>
        <v>3631.3298493256543</v>
      </c>
      <c r="L37" s="25">
        <f t="shared" si="3"/>
        <v>1977</v>
      </c>
      <c r="M37" s="149">
        <v>530.44790126695966</v>
      </c>
      <c r="N37" s="37">
        <v>248.21174187189797</v>
      </c>
      <c r="O37" s="37">
        <v>13.404577738982429</v>
      </c>
      <c r="P37" s="37">
        <v>1.7155168499074123</v>
      </c>
      <c r="Q37" s="37" t="s">
        <v>62</v>
      </c>
      <c r="R37" s="37">
        <v>24.118148654580683</v>
      </c>
      <c r="S37" s="37">
        <v>31.686605345348674</v>
      </c>
      <c r="T37" s="37" t="s">
        <v>62</v>
      </c>
      <c r="U37" s="162">
        <v>849.58449172767678</v>
      </c>
      <c r="W37" s="174">
        <v>1977</v>
      </c>
      <c r="X37" s="175">
        <v>530447901.26695967</v>
      </c>
      <c r="Y37" s="175">
        <v>248211741.87189797</v>
      </c>
      <c r="Z37" s="175">
        <v>13404577.738982428</v>
      </c>
      <c r="AA37" s="175">
        <v>1715516.8499074122</v>
      </c>
      <c r="AB37" s="175">
        <v>0</v>
      </c>
      <c r="AC37" s="175">
        <v>24118148.654580683</v>
      </c>
      <c r="AD37" s="175">
        <v>31686605.345348675</v>
      </c>
      <c r="AE37" s="175">
        <v>849584491.72767687</v>
      </c>
    </row>
    <row r="38" spans="1:31" x14ac:dyDescent="0.2">
      <c r="A38" s="46">
        <f t="shared" si="2"/>
        <v>1978</v>
      </c>
      <c r="B38" s="149">
        <f>M38*'Inflation factors 2022'!B44</f>
        <v>2315.2686446136222</v>
      </c>
      <c r="C38" s="37">
        <f>N38*'Inflation factors 2022'!B44</f>
        <v>1032.4096967205176</v>
      </c>
      <c r="D38" s="37">
        <f>O38*'Inflation factors 2022'!B44</f>
        <v>52.603031938304248</v>
      </c>
      <c r="E38" s="37">
        <f>P38*'Inflation factors 2022'!B44</f>
        <v>10.427030473158148</v>
      </c>
      <c r="F38" s="37" t="s">
        <v>62</v>
      </c>
      <c r="G38" s="37">
        <f>R38*'Inflation factors 2022'!B44</f>
        <v>100.32674833468192</v>
      </c>
      <c r="H38" s="37">
        <f>S38*'Inflation factors 2022'!B44</f>
        <v>179.53207596732554</v>
      </c>
      <c r="I38" s="37" t="s">
        <v>62</v>
      </c>
      <c r="J38" s="148">
        <f t="shared" si="4"/>
        <v>3690.5672280476097</v>
      </c>
      <c r="L38" s="25">
        <f t="shared" si="3"/>
        <v>1978</v>
      </c>
      <c r="M38" s="149">
        <v>582.58615847002807</v>
      </c>
      <c r="N38" s="37">
        <v>259.7830712124499</v>
      </c>
      <c r="O38" s="37">
        <v>13.236389812520919</v>
      </c>
      <c r="P38" s="37">
        <v>2.623731652799572</v>
      </c>
      <c r="Q38" s="37" t="s">
        <v>62</v>
      </c>
      <c r="R38" s="37">
        <v>25.245007761872806</v>
      </c>
      <c r="S38" s="37">
        <v>45.175277047561863</v>
      </c>
      <c r="T38" s="37" t="s">
        <v>62</v>
      </c>
      <c r="U38" s="162">
        <v>928.64963595723304</v>
      </c>
      <c r="W38" s="174">
        <v>1978</v>
      </c>
      <c r="X38" s="175">
        <v>582586158.47002804</v>
      </c>
      <c r="Y38" s="175">
        <v>259783071.21244991</v>
      </c>
      <c r="Z38" s="175">
        <v>13236389.812520919</v>
      </c>
      <c r="AA38" s="175">
        <v>2623731.6527995719</v>
      </c>
      <c r="AB38" s="175">
        <v>0</v>
      </c>
      <c r="AC38" s="175">
        <v>25245007.761872806</v>
      </c>
      <c r="AD38" s="175">
        <v>45175277.047561862</v>
      </c>
      <c r="AE38" s="175">
        <v>928649635.95723307</v>
      </c>
    </row>
    <row r="39" spans="1:31" x14ac:dyDescent="0.2">
      <c r="A39" s="46">
        <f t="shared" si="2"/>
        <v>1979</v>
      </c>
      <c r="B39" s="149">
        <f>M39*'Inflation factors 2022'!B45</f>
        <v>2328.0216330906596</v>
      </c>
      <c r="C39" s="37">
        <f>N39*'Inflation factors 2022'!B45</f>
        <v>987.57003641718143</v>
      </c>
      <c r="D39" s="37">
        <f>O39*'Inflation factors 2022'!B45</f>
        <v>45.846571641418279</v>
      </c>
      <c r="E39" s="37">
        <f>P39*'Inflation factors 2022'!B45</f>
        <v>19.185793567332652</v>
      </c>
      <c r="F39" s="37" t="s">
        <v>62</v>
      </c>
      <c r="G39" s="37">
        <f>R39*'Inflation factors 2022'!B45</f>
        <v>95.306052461100506</v>
      </c>
      <c r="H39" s="37">
        <f>S39*'Inflation factors 2022'!B45</f>
        <v>175.66213590869506</v>
      </c>
      <c r="I39" s="37" t="s">
        <v>62</v>
      </c>
      <c r="J39" s="148">
        <f t="shared" si="4"/>
        <v>3651.592223086388</v>
      </c>
      <c r="L39" s="25">
        <f t="shared" si="3"/>
        <v>1979</v>
      </c>
      <c r="M39" s="149">
        <v>628.56873756460516</v>
      </c>
      <c r="N39" s="37">
        <v>266.64513861207962</v>
      </c>
      <c r="O39" s="37">
        <v>12.378631387567211</v>
      </c>
      <c r="P39" s="37">
        <v>5.1801881350145402</v>
      </c>
      <c r="Q39" s="37" t="s">
        <v>62</v>
      </c>
      <c r="R39" s="37">
        <v>25.732752748611187</v>
      </c>
      <c r="S39" s="37">
        <v>47.42899526214611</v>
      </c>
      <c r="T39" s="37" t="s">
        <v>62</v>
      </c>
      <c r="U39" s="162">
        <v>985.93444371002397</v>
      </c>
      <c r="W39" s="174">
        <v>1979</v>
      </c>
      <c r="X39" s="175">
        <v>628568737.56460512</v>
      </c>
      <c r="Y39" s="175">
        <v>266645138.61207962</v>
      </c>
      <c r="Z39" s="175">
        <v>12378631.387567211</v>
      </c>
      <c r="AA39" s="175">
        <v>5180188.1350145405</v>
      </c>
      <c r="AB39" s="175">
        <v>0</v>
      </c>
      <c r="AC39" s="175">
        <v>25732752.748611186</v>
      </c>
      <c r="AD39" s="175">
        <v>47428995.262146108</v>
      </c>
      <c r="AE39" s="175">
        <v>985934443.71002376</v>
      </c>
    </row>
    <row r="40" spans="1:31" ht="18" customHeight="1" x14ac:dyDescent="0.2">
      <c r="A40" s="46">
        <f t="shared" si="2"/>
        <v>1980</v>
      </c>
      <c r="B40" s="149">
        <f>M40*'Inflation factors 2022'!B46</f>
        <v>2465.3791562026736</v>
      </c>
      <c r="C40" s="37">
        <f>N40*'Inflation factors 2022'!B46</f>
        <v>1001.651011465621</v>
      </c>
      <c r="D40" s="37">
        <f>O40*'Inflation factors 2022'!B46</f>
        <v>39.195039579089517</v>
      </c>
      <c r="E40" s="37">
        <f>P40*'Inflation factors 2022'!B46</f>
        <v>41.875042285352045</v>
      </c>
      <c r="F40" s="37" t="s">
        <v>62</v>
      </c>
      <c r="G40" s="37">
        <f>R40*'Inflation factors 2022'!B46</f>
        <v>96.424264035737309</v>
      </c>
      <c r="H40" s="37">
        <f>S40*'Inflation factors 2022'!B46</f>
        <v>175.0935101424854</v>
      </c>
      <c r="I40" s="37" t="s">
        <v>62</v>
      </c>
      <c r="J40" s="148">
        <f t="shared" si="4"/>
        <v>3819.6180237109593</v>
      </c>
      <c r="L40" s="25">
        <f t="shared" si="3"/>
        <v>1980</v>
      </c>
      <c r="M40" s="149">
        <v>742.65060808344811</v>
      </c>
      <c r="N40" s="37">
        <v>301.72914007195078</v>
      </c>
      <c r="O40" s="37">
        <v>11.806792437598075</v>
      </c>
      <c r="P40" s="37">
        <v>12.614094484613327</v>
      </c>
      <c r="Q40" s="37" t="s">
        <v>62</v>
      </c>
      <c r="R40" s="37">
        <v>29.046054899902952</v>
      </c>
      <c r="S40" s="37">
        <v>52.743733738329865</v>
      </c>
      <c r="T40" s="37" t="s">
        <v>62</v>
      </c>
      <c r="U40" s="162">
        <v>1150.5904237158429</v>
      </c>
      <c r="W40" s="174">
        <v>1980</v>
      </c>
      <c r="X40" s="175">
        <v>742650608.08344805</v>
      </c>
      <c r="Y40" s="175">
        <v>301729140.07195079</v>
      </c>
      <c r="Z40" s="175">
        <v>11806792.437598076</v>
      </c>
      <c r="AA40" s="175">
        <v>12614094.484613327</v>
      </c>
      <c r="AB40" s="175">
        <v>0</v>
      </c>
      <c r="AC40" s="175">
        <v>29046054.899902951</v>
      </c>
      <c r="AD40" s="175">
        <v>52743733.738329865</v>
      </c>
      <c r="AE40" s="175">
        <v>1150590423.7158432</v>
      </c>
    </row>
    <row r="41" spans="1:31" x14ac:dyDescent="0.2">
      <c r="A41" s="46">
        <f t="shared" si="2"/>
        <v>1981</v>
      </c>
      <c r="B41" s="149">
        <f>M41*'Inflation factors 2022'!B47</f>
        <v>2525.7645112431323</v>
      </c>
      <c r="C41" s="37">
        <f>N41*'Inflation factors 2022'!B47</f>
        <v>999.34047262801778</v>
      </c>
      <c r="D41" s="37">
        <f>O41*'Inflation factors 2022'!B47</f>
        <v>27.562856925850067</v>
      </c>
      <c r="E41" s="37">
        <f>P41*'Inflation factors 2022'!B47</f>
        <v>57.219095390372296</v>
      </c>
      <c r="F41" s="37" t="s">
        <v>62</v>
      </c>
      <c r="G41" s="37">
        <f>R41*'Inflation factors 2022'!B47</f>
        <v>93.653902646785312</v>
      </c>
      <c r="H41" s="37">
        <f>S41*'Inflation factors 2022'!B47</f>
        <v>211.58106265865015</v>
      </c>
      <c r="I41" s="37" t="s">
        <v>62</v>
      </c>
      <c r="J41" s="148">
        <f t="shared" si="4"/>
        <v>3915.1219014928083</v>
      </c>
      <c r="L41" s="25">
        <f t="shared" si="3"/>
        <v>1981</v>
      </c>
      <c r="M41" s="149">
        <v>852.29231734370717</v>
      </c>
      <c r="N41" s="37">
        <v>337.21679255532962</v>
      </c>
      <c r="O41" s="37">
        <v>9.3007923333215601</v>
      </c>
      <c r="P41" s="37">
        <v>19.307973957781467</v>
      </c>
      <c r="Q41" s="37" t="s">
        <v>62</v>
      </c>
      <c r="R41" s="37">
        <v>31.602511382117925</v>
      </c>
      <c r="S41" s="37">
        <v>71.395774782911431</v>
      </c>
      <c r="T41" s="37" t="s">
        <v>62</v>
      </c>
      <c r="U41" s="162">
        <v>1321.1161623551693</v>
      </c>
      <c r="W41" s="174">
        <v>1981</v>
      </c>
      <c r="X41" s="175">
        <v>852292317.3437072</v>
      </c>
      <c r="Y41" s="175">
        <v>337216792.55532962</v>
      </c>
      <c r="Z41" s="175">
        <v>9300792.3333215602</v>
      </c>
      <c r="AA41" s="175">
        <v>19307973.957781468</v>
      </c>
      <c r="AB41" s="175">
        <v>0</v>
      </c>
      <c r="AC41" s="175">
        <v>31602511.382117923</v>
      </c>
      <c r="AD41" s="175">
        <v>71395774.782911435</v>
      </c>
      <c r="AE41" s="175">
        <v>1321116162.3551695</v>
      </c>
    </row>
    <row r="42" spans="1:31" x14ac:dyDescent="0.2">
      <c r="A42" s="46">
        <f t="shared" si="2"/>
        <v>1982</v>
      </c>
      <c r="B42" s="149">
        <f>M42*'Inflation factors 2022'!B48</f>
        <v>2555.8755869920351</v>
      </c>
      <c r="C42" s="37">
        <f>N42*'Inflation factors 2022'!B48</f>
        <v>987.25277830282607</v>
      </c>
      <c r="D42" s="37">
        <f>O42*'Inflation factors 2022'!B48</f>
        <v>17.329825191938003</v>
      </c>
      <c r="E42" s="37">
        <f>P42*'Inflation factors 2022'!B48</f>
        <v>73.423733050053116</v>
      </c>
      <c r="F42" s="37" t="s">
        <v>62</v>
      </c>
      <c r="G42" s="37">
        <f>R42*'Inflation factors 2022'!B48</f>
        <v>97.229440287399527</v>
      </c>
      <c r="H42" s="37">
        <f>S42*'Inflation factors 2022'!B48</f>
        <v>254.47480150266856</v>
      </c>
      <c r="I42" s="37" t="s">
        <v>62</v>
      </c>
      <c r="J42" s="148">
        <f t="shared" si="4"/>
        <v>3985.5861653269208</v>
      </c>
      <c r="L42" s="25">
        <f t="shared" si="3"/>
        <v>1982</v>
      </c>
      <c r="M42" s="149">
        <v>942.59241506089234</v>
      </c>
      <c r="N42" s="37">
        <v>364.09322320387912</v>
      </c>
      <c r="O42" s="37">
        <v>6.3911412055374193</v>
      </c>
      <c r="P42" s="37">
        <v>27.078256160303276</v>
      </c>
      <c r="Q42" s="37" t="s">
        <v>62</v>
      </c>
      <c r="R42" s="37">
        <v>35.857665921594148</v>
      </c>
      <c r="S42" s="37">
        <v>93.848862965523153</v>
      </c>
      <c r="T42" s="37" t="s">
        <v>62</v>
      </c>
      <c r="U42" s="162">
        <v>1469.8615645177297</v>
      </c>
      <c r="W42" s="174">
        <v>1982</v>
      </c>
      <c r="X42" s="175">
        <v>942592415.06089234</v>
      </c>
      <c r="Y42" s="175">
        <v>364093223.20387912</v>
      </c>
      <c r="Z42" s="175">
        <v>6391141.2055374188</v>
      </c>
      <c r="AA42" s="175">
        <v>27078256.160303276</v>
      </c>
      <c r="AB42" s="175">
        <v>0</v>
      </c>
      <c r="AC42" s="175">
        <v>35857665.92159415</v>
      </c>
      <c r="AD42" s="175">
        <v>93848862.965523154</v>
      </c>
      <c r="AE42" s="175">
        <v>1469861564.5177295</v>
      </c>
    </row>
    <row r="43" spans="1:31" x14ac:dyDescent="0.2">
      <c r="A43" s="46">
        <f t="shared" si="2"/>
        <v>1983</v>
      </c>
      <c r="B43" s="149">
        <f>M43*'Inflation factors 2022'!B49</f>
        <v>2815.0975971361754</v>
      </c>
      <c r="C43" s="37">
        <f>N43*'Inflation factors 2022'!B49</f>
        <v>1103.9985606821574</v>
      </c>
      <c r="D43" s="37">
        <f>O43*'Inflation factors 2022'!B49</f>
        <v>10.587496186471199</v>
      </c>
      <c r="E43" s="37">
        <f>P43*'Inflation factors 2022'!B49</f>
        <v>116.67252741996236</v>
      </c>
      <c r="F43" s="37" t="s">
        <v>62</v>
      </c>
      <c r="G43" s="37">
        <f>R43*'Inflation factors 2022'!B49</f>
        <v>111.3787793267268</v>
      </c>
      <c r="H43" s="37">
        <f>S43*'Inflation factors 2022'!B49</f>
        <v>257.54504612328748</v>
      </c>
      <c r="I43" s="37" t="s">
        <v>62</v>
      </c>
      <c r="J43" s="148">
        <f t="shared" si="4"/>
        <v>4415.2800068747811</v>
      </c>
      <c r="L43" s="25">
        <f t="shared" si="3"/>
        <v>1983</v>
      </c>
      <c r="M43" s="149">
        <v>1126.9263824627085</v>
      </c>
      <c r="N43" s="37">
        <v>441.94741436291253</v>
      </c>
      <c r="O43" s="37">
        <v>4.238335746830078</v>
      </c>
      <c r="P43" s="37">
        <v>46.705787178361611</v>
      </c>
      <c r="Q43" s="37" t="s">
        <v>62</v>
      </c>
      <c r="R43" s="37">
        <v>44.586619304946581</v>
      </c>
      <c r="S43" s="37">
        <v>103.09919892090626</v>
      </c>
      <c r="T43" s="37" t="s">
        <v>62</v>
      </c>
      <c r="U43" s="162">
        <v>1767.5037379766654</v>
      </c>
      <c r="W43" s="174">
        <v>1983</v>
      </c>
      <c r="X43" s="175">
        <v>1126926382.4627085</v>
      </c>
      <c r="Y43" s="175">
        <v>441947414.36291254</v>
      </c>
      <c r="Z43" s="175">
        <v>4238335.7468300778</v>
      </c>
      <c r="AA43" s="175">
        <v>46705787.17836161</v>
      </c>
      <c r="AB43" s="175">
        <v>0</v>
      </c>
      <c r="AC43" s="175">
        <v>44586619.304946579</v>
      </c>
      <c r="AD43" s="175">
        <v>103099198.92090626</v>
      </c>
      <c r="AE43" s="175">
        <v>1767503737.9766657</v>
      </c>
    </row>
    <row r="44" spans="1:31" x14ac:dyDescent="0.2">
      <c r="A44" s="46">
        <f t="shared" si="2"/>
        <v>1984</v>
      </c>
      <c r="B44" s="149">
        <f>M44*'Inflation factors 2022'!B50</f>
        <v>3003.3535188860615</v>
      </c>
      <c r="C44" s="37">
        <f>N44*'Inflation factors 2022'!B50</f>
        <v>1176.3435668279606</v>
      </c>
      <c r="D44" s="37">
        <f>O44*'Inflation factors 2022'!B50</f>
        <v>3.1806866145830623</v>
      </c>
      <c r="E44" s="37">
        <f>P44*'Inflation factors 2022'!B50</f>
        <v>166.10252320600438</v>
      </c>
      <c r="F44" s="37" t="s">
        <v>62</v>
      </c>
      <c r="G44" s="37">
        <f>R44*'Inflation factors 2022'!B50</f>
        <v>112.18792170202234</v>
      </c>
      <c r="H44" s="37">
        <f>S44*'Inflation factors 2022'!B50</f>
        <v>246.2872400822836</v>
      </c>
      <c r="I44" s="37" t="s">
        <v>62</v>
      </c>
      <c r="J44" s="148">
        <f>SUM(B44:H44)</f>
        <v>4707.4554573189162</v>
      </c>
      <c r="L44" s="25">
        <f t="shared" si="3"/>
        <v>1984</v>
      </c>
      <c r="M44" s="149">
        <v>1286.368536748221</v>
      </c>
      <c r="N44" s="37">
        <v>503.84057130074854</v>
      </c>
      <c r="O44" s="37">
        <v>1.3623222043382393</v>
      </c>
      <c r="P44" s="37">
        <v>71.143492893219161</v>
      </c>
      <c r="Q44" s="37" t="s">
        <v>62</v>
      </c>
      <c r="R44" s="37">
        <v>48.051290590053696</v>
      </c>
      <c r="S44" s="37">
        <v>105.48746747665973</v>
      </c>
      <c r="T44" s="37" t="s">
        <v>62</v>
      </c>
      <c r="U44" s="162">
        <v>2016.2536812132403</v>
      </c>
      <c r="W44" s="174">
        <v>1984</v>
      </c>
      <c r="X44" s="175">
        <v>1286368536.7482209</v>
      </c>
      <c r="Y44" s="175">
        <v>503840571.30074853</v>
      </c>
      <c r="Z44" s="175">
        <v>1362322.2043382393</v>
      </c>
      <c r="AA44" s="175">
        <v>71143492.893219158</v>
      </c>
      <c r="AB44" s="175">
        <v>0</v>
      </c>
      <c r="AC44" s="175">
        <v>48051290.5900537</v>
      </c>
      <c r="AD44" s="175">
        <v>105487467.47665973</v>
      </c>
      <c r="AE44" s="175">
        <v>2016253681.2132406</v>
      </c>
    </row>
    <row r="45" spans="1:31" ht="18" customHeight="1" x14ac:dyDescent="0.2">
      <c r="A45" s="46">
        <f t="shared" si="2"/>
        <v>1985</v>
      </c>
      <c r="B45" s="149">
        <f>M45*'Inflation factors 2022'!B51</f>
        <v>3156.8386153360771</v>
      </c>
      <c r="C45" s="37">
        <f>N45*'Inflation factors 2022'!B51</f>
        <v>1197.4164281907538</v>
      </c>
      <c r="D45" s="37" t="s">
        <v>62</v>
      </c>
      <c r="E45" s="37">
        <f>P45*'Inflation factors 2022'!B51</f>
        <v>199.38396574222551</v>
      </c>
      <c r="F45" s="37" t="s">
        <v>62</v>
      </c>
      <c r="G45" s="37">
        <f>R45*'Inflation factors 2022'!B51</f>
        <v>105.51476609684367</v>
      </c>
      <c r="H45" s="37">
        <f>S45*'Inflation factors 2022'!B51</f>
        <v>245.3728268881257</v>
      </c>
      <c r="I45" s="37" t="s">
        <v>62</v>
      </c>
      <c r="J45" s="148">
        <f t="shared" ref="J45:J65" si="5">SUM(B45:H45)</f>
        <v>4904.5266022540263</v>
      </c>
      <c r="L45" s="25">
        <f t="shared" si="3"/>
        <v>1985</v>
      </c>
      <c r="M45" s="149">
        <v>1431.5819924550894</v>
      </c>
      <c r="N45" s="37">
        <v>543.01153937363449</v>
      </c>
      <c r="O45" s="37" t="s">
        <v>62</v>
      </c>
      <c r="P45" s="37">
        <v>90.417829265708335</v>
      </c>
      <c r="Q45" s="37" t="s">
        <v>62</v>
      </c>
      <c r="R45" s="37">
        <v>47.849465078299886</v>
      </c>
      <c r="S45" s="37">
        <v>111.27313214693568</v>
      </c>
      <c r="T45" s="37" t="s">
        <v>62</v>
      </c>
      <c r="U45" s="162">
        <v>2224.1339583196677</v>
      </c>
      <c r="W45" s="174">
        <v>1985</v>
      </c>
      <c r="X45" s="175">
        <v>1431581992.4550893</v>
      </c>
      <c r="Y45" s="175">
        <v>543011539.37363446</v>
      </c>
      <c r="Z45" s="175">
        <v>0</v>
      </c>
      <c r="AA45" s="175">
        <v>90417829.265708327</v>
      </c>
      <c r="AB45" s="175">
        <v>0</v>
      </c>
      <c r="AC45" s="175">
        <v>47849465.078299887</v>
      </c>
      <c r="AD45" s="175">
        <v>111273132.14693569</v>
      </c>
      <c r="AE45" s="175">
        <v>2224133958.3196678</v>
      </c>
    </row>
    <row r="46" spans="1:31" x14ac:dyDescent="0.2">
      <c r="A46" s="46">
        <f t="shared" si="2"/>
        <v>1986</v>
      </c>
      <c r="B46" s="149">
        <f>M46*'Inflation factors 2022'!B52</f>
        <v>3211.9581783204185</v>
      </c>
      <c r="C46" s="37">
        <f>N46*'Inflation factors 2022'!B52</f>
        <v>1195.4311393860371</v>
      </c>
      <c r="D46" s="37" t="s">
        <v>62</v>
      </c>
      <c r="E46" s="37">
        <f>P46*'Inflation factors 2022'!B52</f>
        <v>235.39156483672829</v>
      </c>
      <c r="F46" s="37" t="s">
        <v>62</v>
      </c>
      <c r="G46" s="37">
        <f>R46*'Inflation factors 2022'!B52</f>
        <v>94.085023937782807</v>
      </c>
      <c r="H46" s="37">
        <f>S46*'Inflation factors 2022'!B52</f>
        <v>252.14643211331972</v>
      </c>
      <c r="I46" s="37" t="s">
        <v>62</v>
      </c>
      <c r="J46" s="148">
        <f t="shared" si="5"/>
        <v>4989.012338594287</v>
      </c>
      <c r="L46" s="25">
        <f t="shared" si="3"/>
        <v>1986</v>
      </c>
      <c r="M46" s="149">
        <v>1508.9316198347385</v>
      </c>
      <c r="N46" s="37">
        <v>561.59630524763145</v>
      </c>
      <c r="O46" s="37" t="s">
        <v>62</v>
      </c>
      <c r="P46" s="37">
        <v>110.58356164844351</v>
      </c>
      <c r="Q46" s="37" t="s">
        <v>62</v>
      </c>
      <c r="R46" s="37">
        <v>44.199787074085101</v>
      </c>
      <c r="S46" s="37">
        <v>118.45475660684221</v>
      </c>
      <c r="T46" s="37" t="s">
        <v>62</v>
      </c>
      <c r="U46" s="162">
        <v>2343.7660304117412</v>
      </c>
      <c r="W46" s="174">
        <v>1986</v>
      </c>
      <c r="X46" s="175">
        <v>1508931619.8347385</v>
      </c>
      <c r="Y46" s="175">
        <v>561596305.24763143</v>
      </c>
      <c r="Z46" s="175">
        <v>0</v>
      </c>
      <c r="AA46" s="175">
        <v>110583561.64844351</v>
      </c>
      <c r="AB46" s="175">
        <v>0</v>
      </c>
      <c r="AC46" s="175">
        <v>44199787.074085101</v>
      </c>
      <c r="AD46" s="175">
        <v>118454756.6068422</v>
      </c>
      <c r="AE46" s="175">
        <v>2343766030.4117408</v>
      </c>
    </row>
    <row r="47" spans="1:31" x14ac:dyDescent="0.2">
      <c r="A47" s="46">
        <f t="shared" si="2"/>
        <v>1987</v>
      </c>
      <c r="B47" s="149">
        <f>M47*'Inflation factors 2022'!B53</f>
        <v>3215.7894858019918</v>
      </c>
      <c r="C47" s="37">
        <f>N47*'Inflation factors 2022'!B53</f>
        <v>1203.602849913389</v>
      </c>
      <c r="D47" s="37" t="s">
        <v>62</v>
      </c>
      <c r="E47" s="37">
        <f>P47*'Inflation factors 2022'!B53</f>
        <v>249.38211756404641</v>
      </c>
      <c r="F47" s="37" t="s">
        <v>62</v>
      </c>
      <c r="G47" s="37">
        <f>R47*'Inflation factors 2022'!B53</f>
        <v>83.921693073069221</v>
      </c>
      <c r="H47" s="37">
        <f>S47*'Inflation factors 2022'!B53</f>
        <v>276.52715902718734</v>
      </c>
      <c r="I47" s="37" t="s">
        <v>62</v>
      </c>
      <c r="J47" s="148">
        <f t="shared" si="5"/>
        <v>5029.2233053796836</v>
      </c>
      <c r="L47" s="25">
        <f t="shared" si="3"/>
        <v>1987</v>
      </c>
      <c r="M47" s="149">
        <v>1566.0818772463599</v>
      </c>
      <c r="N47" s="37">
        <v>586.15174251101212</v>
      </c>
      <c r="O47" s="37" t="s">
        <v>62</v>
      </c>
      <c r="P47" s="37">
        <v>121.44850169785711</v>
      </c>
      <c r="Q47" s="37" t="s">
        <v>62</v>
      </c>
      <c r="R47" s="37">
        <v>40.869666130147181</v>
      </c>
      <c r="S47" s="37">
        <v>134.66807271773189</v>
      </c>
      <c r="T47" s="37" t="s">
        <v>62</v>
      </c>
      <c r="U47" s="162">
        <v>2449.2198603031084</v>
      </c>
      <c r="W47" s="174">
        <v>1987</v>
      </c>
      <c r="X47" s="175">
        <v>1566081877.2463598</v>
      </c>
      <c r="Y47" s="175">
        <v>586151742.51101208</v>
      </c>
      <c r="Z47" s="175">
        <v>0</v>
      </c>
      <c r="AA47" s="175">
        <v>121448501.69785711</v>
      </c>
      <c r="AB47" s="175">
        <v>0</v>
      </c>
      <c r="AC47" s="175">
        <v>40869666.130147181</v>
      </c>
      <c r="AD47" s="175">
        <v>134668072.71773189</v>
      </c>
      <c r="AE47" s="175">
        <v>2449219860.3031077</v>
      </c>
    </row>
    <row r="48" spans="1:31" x14ac:dyDescent="0.2">
      <c r="A48" s="46">
        <f t="shared" si="2"/>
        <v>1988</v>
      </c>
      <c r="B48" s="149">
        <f>M48*'Inflation factors 2022'!B54</f>
        <v>3175.2072065628054</v>
      </c>
      <c r="C48" s="37">
        <f>N48*'Inflation factors 2022'!B54</f>
        <v>1187.7151435808489</v>
      </c>
      <c r="D48" s="37" t="s">
        <v>62</v>
      </c>
      <c r="E48" s="37">
        <f>P48*'Inflation factors 2022'!B54</f>
        <v>239.63020483743557</v>
      </c>
      <c r="F48" s="37" t="s">
        <v>62</v>
      </c>
      <c r="G48" s="37">
        <f>R48*'Inflation factors 2022'!B54</f>
        <v>75.2897758570154</v>
      </c>
      <c r="H48" s="37">
        <f>S48*'Inflation factors 2022'!B54</f>
        <v>259.64602631582011</v>
      </c>
      <c r="I48" s="37" t="s">
        <v>62</v>
      </c>
      <c r="J48" s="148">
        <f t="shared" si="5"/>
        <v>4937.4883571539249</v>
      </c>
      <c r="L48" s="25">
        <f t="shared" si="3"/>
        <v>1988</v>
      </c>
      <c r="M48" s="149">
        <v>1622.1725507212739</v>
      </c>
      <c r="N48" s="37">
        <v>606.78840108783947</v>
      </c>
      <c r="O48" s="37" t="s">
        <v>62</v>
      </c>
      <c r="P48" s="37">
        <v>122.42399167133388</v>
      </c>
      <c r="Q48" s="37" t="s">
        <v>62</v>
      </c>
      <c r="R48" s="37">
        <v>38.464578781747569</v>
      </c>
      <c r="S48" s="37">
        <v>132.64981760019376</v>
      </c>
      <c r="T48" s="37" t="s">
        <v>62</v>
      </c>
      <c r="U48" s="162">
        <v>2522.4993398623888</v>
      </c>
      <c r="W48" s="174">
        <v>1988</v>
      </c>
      <c r="X48" s="175">
        <v>1622172550.7212739</v>
      </c>
      <c r="Y48" s="175">
        <v>606788401.08783948</v>
      </c>
      <c r="Z48" s="175">
        <v>0</v>
      </c>
      <c r="AA48" s="175">
        <v>122423991.67133388</v>
      </c>
      <c r="AB48" s="175">
        <v>0</v>
      </c>
      <c r="AC48" s="175">
        <v>38464578.781747572</v>
      </c>
      <c r="AD48" s="175">
        <v>132649817.60019375</v>
      </c>
      <c r="AE48" s="175">
        <v>2522499339.8623886</v>
      </c>
    </row>
    <row r="49" spans="1:31" x14ac:dyDescent="0.2">
      <c r="A49" s="46">
        <f t="shared" si="2"/>
        <v>1989</v>
      </c>
      <c r="B49" s="149">
        <f>M49*'Inflation factors 2022'!B55</f>
        <v>3137.0573903182944</v>
      </c>
      <c r="C49" s="37">
        <f>N49*'Inflation factors 2022'!B55</f>
        <v>1174.083843063841</v>
      </c>
      <c r="D49" s="37" t="s">
        <v>62</v>
      </c>
      <c r="E49" s="37">
        <f>P49*'Inflation factors 2022'!B55</f>
        <v>219.23727028483486</v>
      </c>
      <c r="F49" s="37" t="s">
        <v>62</v>
      </c>
      <c r="G49" s="37">
        <f>R49*'Inflation factors 2022'!B55</f>
        <v>68.60044763350497</v>
      </c>
      <c r="H49" s="37">
        <f>S49*'Inflation factors 2022'!B55</f>
        <v>243.36016519783234</v>
      </c>
      <c r="I49" s="37" t="s">
        <v>62</v>
      </c>
      <c r="J49" s="148">
        <f t="shared" si="5"/>
        <v>4842.3391164983077</v>
      </c>
      <c r="L49" s="25">
        <f t="shared" si="3"/>
        <v>1989</v>
      </c>
      <c r="M49" s="149">
        <v>1708.2006751063368</v>
      </c>
      <c r="N49" s="37">
        <v>639.31594606549572</v>
      </c>
      <c r="O49" s="37" t="s">
        <v>62</v>
      </c>
      <c r="P49" s="37">
        <v>119.37979020238052</v>
      </c>
      <c r="Q49" s="37" t="s">
        <v>62</v>
      </c>
      <c r="R49" s="37">
        <v>37.354538467101598</v>
      </c>
      <c r="S49" s="37">
        <v>132.51526725902454</v>
      </c>
      <c r="T49" s="37" t="s">
        <v>62</v>
      </c>
      <c r="U49" s="162">
        <v>2636.7662171003394</v>
      </c>
      <c r="W49" s="174">
        <v>1989</v>
      </c>
      <c r="X49" s="175">
        <v>1708200675.1063368</v>
      </c>
      <c r="Y49" s="175">
        <v>639315946.06549573</v>
      </c>
      <c r="Z49" s="175">
        <v>0</v>
      </c>
      <c r="AA49" s="175">
        <v>119379790.20238052</v>
      </c>
      <c r="AB49" s="175">
        <v>0</v>
      </c>
      <c r="AC49" s="175">
        <v>37354538.467101596</v>
      </c>
      <c r="AD49" s="175">
        <v>132515267.25902455</v>
      </c>
      <c r="AE49" s="175">
        <v>2636766217.1003394</v>
      </c>
    </row>
    <row r="50" spans="1:31" ht="18" customHeight="1" x14ac:dyDescent="0.2">
      <c r="A50" s="46">
        <f t="shared" si="2"/>
        <v>1990</v>
      </c>
      <c r="B50" s="149">
        <f>M50*'Inflation factors 2022'!B56</f>
        <v>3147.1019783766105</v>
      </c>
      <c r="C50" s="37">
        <f>N50*'Inflation factors 2022'!B56</f>
        <v>1190.9031484724769</v>
      </c>
      <c r="D50" s="37" t="s">
        <v>62</v>
      </c>
      <c r="E50" s="37">
        <f>P50*'Inflation factors 2022'!B56</f>
        <v>196.20801206649929</v>
      </c>
      <c r="F50" s="37" t="s">
        <v>62</v>
      </c>
      <c r="G50" s="37">
        <f>R50*'Inflation factors 2022'!B56</f>
        <v>66.790500026791719</v>
      </c>
      <c r="H50" s="37">
        <f>S50*'Inflation factors 2022'!B56</f>
        <v>256.79695302367173</v>
      </c>
      <c r="I50" s="37" t="s">
        <v>62</v>
      </c>
      <c r="J50" s="148">
        <f t="shared" si="5"/>
        <v>4857.8005919660509</v>
      </c>
      <c r="L50" s="25">
        <f t="shared" si="3"/>
        <v>1990</v>
      </c>
      <c r="M50" s="149">
        <v>1817.9601159151189</v>
      </c>
      <c r="N50" s="37">
        <v>687.93907560551861</v>
      </c>
      <c r="O50" s="37" t="s">
        <v>62</v>
      </c>
      <c r="P50" s="37">
        <v>113.34184364241227</v>
      </c>
      <c r="Q50" s="37" t="s">
        <v>62</v>
      </c>
      <c r="R50" s="37">
        <v>38.58231033027063</v>
      </c>
      <c r="S50" s="37">
        <v>148.34175113905272</v>
      </c>
      <c r="T50" s="37" t="s">
        <v>62</v>
      </c>
      <c r="U50" s="162">
        <v>2806.1650966323728</v>
      </c>
      <c r="W50" s="174">
        <v>1990</v>
      </c>
      <c r="X50" s="175">
        <v>1817960115.9151189</v>
      </c>
      <c r="Y50" s="175">
        <v>687939075.60551858</v>
      </c>
      <c r="Z50" s="175">
        <v>0</v>
      </c>
      <c r="AA50" s="175">
        <v>113341843.64241228</v>
      </c>
      <c r="AB50" s="175">
        <v>0</v>
      </c>
      <c r="AC50" s="175">
        <v>38582310.330270633</v>
      </c>
      <c r="AD50" s="175">
        <v>148341751.13905272</v>
      </c>
      <c r="AE50" s="175">
        <v>2806165096.6323733</v>
      </c>
    </row>
    <row r="51" spans="1:31" x14ac:dyDescent="0.2">
      <c r="A51" s="46">
        <f t="shared" si="2"/>
        <v>1991</v>
      </c>
      <c r="B51" s="149">
        <f>M51*'Inflation factors 2022'!B57</f>
        <v>3211.848358640405</v>
      </c>
      <c r="C51" s="37">
        <f>N51*'Inflation factors 2022'!B57</f>
        <v>1224.0472677241119</v>
      </c>
      <c r="D51" s="37" t="s">
        <v>62</v>
      </c>
      <c r="E51" s="37">
        <f>P51*'Inflation factors 2022'!B57</f>
        <v>170.98131535127908</v>
      </c>
      <c r="F51" s="37" t="s">
        <v>62</v>
      </c>
      <c r="G51" s="37">
        <f>R51*'Inflation factors 2022'!B57</f>
        <v>70.433676757133611</v>
      </c>
      <c r="H51" s="37">
        <f>S51*'Inflation factors 2022'!B57</f>
        <v>304.24328574607807</v>
      </c>
      <c r="I51" s="37" t="s">
        <v>62</v>
      </c>
      <c r="J51" s="148">
        <f t="shared" si="5"/>
        <v>4981.5539042190076</v>
      </c>
      <c r="L51" s="25">
        <f t="shared" si="3"/>
        <v>1991</v>
      </c>
      <c r="M51" s="149">
        <v>1931.9578924707309</v>
      </c>
      <c r="N51" s="37">
        <v>736.27628567055683</v>
      </c>
      <c r="O51" s="37" t="s">
        <v>62</v>
      </c>
      <c r="P51" s="37">
        <v>102.84691703121399</v>
      </c>
      <c r="Q51" s="37" t="s">
        <v>62</v>
      </c>
      <c r="R51" s="37">
        <v>42.366538675654631</v>
      </c>
      <c r="S51" s="37">
        <v>183.00528278277014</v>
      </c>
      <c r="T51" s="37" t="s">
        <v>62</v>
      </c>
      <c r="U51" s="162">
        <v>2996.4529166309271</v>
      </c>
      <c r="W51" s="174">
        <v>1991</v>
      </c>
      <c r="X51" s="175">
        <v>1931957892.470731</v>
      </c>
      <c r="Y51" s="175">
        <v>736276285.67055678</v>
      </c>
      <c r="Z51" s="175">
        <v>0</v>
      </c>
      <c r="AA51" s="175">
        <v>102846917.03121398</v>
      </c>
      <c r="AB51" s="175">
        <v>0</v>
      </c>
      <c r="AC51" s="175">
        <v>42366538.675654635</v>
      </c>
      <c r="AD51" s="175">
        <v>183005282.78277013</v>
      </c>
      <c r="AE51" s="175">
        <v>2996452916.6309261</v>
      </c>
    </row>
    <row r="52" spans="1:31" x14ac:dyDescent="0.2">
      <c r="A52" s="46">
        <f t="shared" si="2"/>
        <v>1992</v>
      </c>
      <c r="B52" s="149">
        <f>M52*'Inflation factors 2022'!B58</f>
        <v>3272.1316423990479</v>
      </c>
      <c r="C52" s="37">
        <f>N52*'Inflation factors 2022'!B58</f>
        <v>1252.3363235790305</v>
      </c>
      <c r="D52" s="37" t="s">
        <v>62</v>
      </c>
      <c r="E52" s="37">
        <f>P52*'Inflation factors 2022'!B58</f>
        <v>151.74218548708549</v>
      </c>
      <c r="F52" s="37" t="s">
        <v>62</v>
      </c>
      <c r="G52" s="37">
        <f>R52*'Inflation factors 2022'!B58</f>
        <v>71.456180019241771</v>
      </c>
      <c r="H52" s="37">
        <f>S52*'Inflation factors 2022'!B58</f>
        <v>304.98326109661889</v>
      </c>
      <c r="I52" s="37" t="s">
        <v>62</v>
      </c>
      <c r="J52" s="148">
        <f t="shared" si="5"/>
        <v>5052.6495925810241</v>
      </c>
      <c r="L52" s="25">
        <f t="shared" si="3"/>
        <v>1992</v>
      </c>
      <c r="M52" s="149">
        <v>2019.3819766454246</v>
      </c>
      <c r="N52" s="37">
        <v>772.87397846858164</v>
      </c>
      <c r="O52" s="37" t="s">
        <v>62</v>
      </c>
      <c r="P52" s="37">
        <v>93.647037453769329</v>
      </c>
      <c r="Q52" s="37" t="s">
        <v>62</v>
      </c>
      <c r="R52" s="37">
        <v>44.098874318208189</v>
      </c>
      <c r="S52" s="37">
        <v>188.21910850307697</v>
      </c>
      <c r="T52" s="37" t="s">
        <v>62</v>
      </c>
      <c r="U52" s="162">
        <v>3118.2209753890606</v>
      </c>
      <c r="W52" s="174">
        <v>1992</v>
      </c>
      <c r="X52" s="175">
        <v>2019381976.6454246</v>
      </c>
      <c r="Y52" s="175">
        <v>772873978.46858168</v>
      </c>
      <c r="Z52" s="175">
        <v>0</v>
      </c>
      <c r="AA52" s="175">
        <v>93647037.453769326</v>
      </c>
      <c r="AB52" s="175">
        <v>0</v>
      </c>
      <c r="AC52" s="175">
        <v>44098874.318208188</v>
      </c>
      <c r="AD52" s="175">
        <v>188219108.50307697</v>
      </c>
      <c r="AE52" s="175">
        <v>3118220975.3890605</v>
      </c>
    </row>
    <row r="53" spans="1:31" x14ac:dyDescent="0.2">
      <c r="A53" s="46">
        <f t="shared" si="2"/>
        <v>1993</v>
      </c>
      <c r="B53" s="149">
        <f>M53*'Inflation factors 2022'!B59</f>
        <v>3269.12614720598</v>
      </c>
      <c r="C53" s="37">
        <f>N53*'Inflation factors 2022'!B59</f>
        <v>1244.686149760422</v>
      </c>
      <c r="D53" s="37" t="s">
        <v>62</v>
      </c>
      <c r="E53" s="37">
        <f>P53*'Inflation factors 2022'!B59</f>
        <v>137.53924752247235</v>
      </c>
      <c r="F53" s="37" t="s">
        <v>62</v>
      </c>
      <c r="G53" s="37">
        <f>R53*'Inflation factors 2022'!B59</f>
        <v>69.610393467612653</v>
      </c>
      <c r="H53" s="37">
        <f>S53*'Inflation factors 2022'!B59</f>
        <v>299.02041335033147</v>
      </c>
      <c r="I53" s="37" t="s">
        <v>62</v>
      </c>
      <c r="J53" s="148">
        <f t="shared" si="5"/>
        <v>5019.9823513068186</v>
      </c>
      <c r="L53" s="25">
        <f t="shared" si="3"/>
        <v>1993</v>
      </c>
      <c r="M53" s="149">
        <v>2059.9657233005869</v>
      </c>
      <c r="N53" s="37">
        <v>784.31075746796444</v>
      </c>
      <c r="O53" s="37" t="s">
        <v>62</v>
      </c>
      <c r="P53" s="37">
        <v>86.667238505616623</v>
      </c>
      <c r="Q53" s="37" t="s">
        <v>62</v>
      </c>
      <c r="R53" s="37">
        <v>43.863411221162082</v>
      </c>
      <c r="S53" s="37">
        <v>188.42093401483081</v>
      </c>
      <c r="T53" s="37" t="s">
        <v>62</v>
      </c>
      <c r="U53" s="162">
        <v>3163.2280645101609</v>
      </c>
      <c r="W53" s="174">
        <v>1993</v>
      </c>
      <c r="X53" s="175">
        <v>2059965723.3005869</v>
      </c>
      <c r="Y53" s="175">
        <v>784310757.46796441</v>
      </c>
      <c r="Z53" s="175">
        <v>0</v>
      </c>
      <c r="AA53" s="175">
        <v>86667238.50561662</v>
      </c>
      <c r="AB53" s="175">
        <v>0</v>
      </c>
      <c r="AC53" s="175">
        <v>43863411.221162081</v>
      </c>
      <c r="AD53" s="175">
        <v>188420934.0148308</v>
      </c>
      <c r="AE53" s="175">
        <v>3163228064.5101604</v>
      </c>
    </row>
    <row r="54" spans="1:31" x14ac:dyDescent="0.2">
      <c r="A54" s="46">
        <f t="shared" si="2"/>
        <v>1994</v>
      </c>
      <c r="B54" s="149">
        <f>M54*'Inflation factors 2022'!B60</f>
        <v>3213.6198546928722</v>
      </c>
      <c r="C54" s="37">
        <f>N54*'Inflation factors 2022'!B60</f>
        <v>1217.6099022193046</v>
      </c>
      <c r="D54" s="37" t="s">
        <v>62</v>
      </c>
      <c r="E54" s="37">
        <f>P54*'Inflation factors 2022'!B60</f>
        <v>125.31501487471959</v>
      </c>
      <c r="F54" s="37" t="s">
        <v>62</v>
      </c>
      <c r="G54" s="37">
        <f>R54*'Inflation factors 2022'!B60</f>
        <v>66.855798074755583</v>
      </c>
      <c r="H54" s="37">
        <f>S54*'Inflation factors 2022'!B60</f>
        <v>279.62199905673845</v>
      </c>
      <c r="I54" s="37" t="s">
        <v>62</v>
      </c>
      <c r="J54" s="148">
        <f t="shared" si="5"/>
        <v>4903.0225689183908</v>
      </c>
      <c r="L54" s="25">
        <f t="shared" si="3"/>
        <v>1994</v>
      </c>
      <c r="M54" s="149">
        <v>2046.9816153777583</v>
      </c>
      <c r="N54" s="37">
        <v>775.58180408461192</v>
      </c>
      <c r="O54" s="37" t="s">
        <v>62</v>
      </c>
      <c r="P54" s="37">
        <v>79.821989898633134</v>
      </c>
      <c r="Q54" s="37" t="s">
        <v>62</v>
      </c>
      <c r="R54" s="37">
        <v>42.58518298005459</v>
      </c>
      <c r="S54" s="37">
        <v>178.11101412274019</v>
      </c>
      <c r="T54" s="37" t="s">
        <v>62</v>
      </c>
      <c r="U54" s="162">
        <v>3123.0816064637979</v>
      </c>
      <c r="W54" s="174">
        <v>1994</v>
      </c>
      <c r="X54" s="175">
        <v>2046981615.3777583</v>
      </c>
      <c r="Y54" s="175">
        <v>775581804.08461189</v>
      </c>
      <c r="Z54" s="175">
        <v>0</v>
      </c>
      <c r="AA54" s="175">
        <v>79821989.898633137</v>
      </c>
      <c r="AB54" s="175">
        <v>0</v>
      </c>
      <c r="AC54" s="175">
        <v>42585182.980054587</v>
      </c>
      <c r="AD54" s="175">
        <v>178111014.12274018</v>
      </c>
      <c r="AE54" s="175">
        <v>3123081606.4637976</v>
      </c>
    </row>
    <row r="55" spans="1:31" ht="18" customHeight="1" x14ac:dyDescent="0.2">
      <c r="A55" s="46">
        <f t="shared" si="2"/>
        <v>1995</v>
      </c>
      <c r="B55" s="149">
        <f>M55*'Inflation factors 2022'!B61</f>
        <v>3206.0990075505042</v>
      </c>
      <c r="C55" s="37">
        <f>N55*'Inflation factors 2022'!B61</f>
        <v>1232.7388845753533</v>
      </c>
      <c r="D55" s="37" t="s">
        <v>62</v>
      </c>
      <c r="E55" s="37">
        <f>P55*'Inflation factors 2022'!B61</f>
        <v>124.27794337561305</v>
      </c>
      <c r="F55" s="37" t="s">
        <v>62</v>
      </c>
      <c r="G55" s="37">
        <f>R55*'Inflation factors 2022'!B61</f>
        <v>65.08053883061244</v>
      </c>
      <c r="H55" s="37">
        <f>S55*'Inflation factors 2022'!B61</f>
        <v>264.87177916998957</v>
      </c>
      <c r="I55" s="37" t="s">
        <v>62</v>
      </c>
      <c r="J55" s="148">
        <f t="shared" si="5"/>
        <v>4893.0681535020722</v>
      </c>
      <c r="L55" s="25">
        <f t="shared" si="3"/>
        <v>1995</v>
      </c>
      <c r="M55" s="149">
        <v>2062.2698978931098</v>
      </c>
      <c r="N55" s="37">
        <v>792.93879809544001</v>
      </c>
      <c r="O55" s="37" t="s">
        <v>62</v>
      </c>
      <c r="P55" s="37">
        <v>79.939721447156188</v>
      </c>
      <c r="Q55" s="37" t="s">
        <v>62</v>
      </c>
      <c r="R55" s="37">
        <v>41.861974896270098</v>
      </c>
      <c r="S55" s="37">
        <v>170.37436950551069</v>
      </c>
      <c r="T55" s="37" t="s">
        <v>62</v>
      </c>
      <c r="U55" s="162">
        <v>3147.3847618374866</v>
      </c>
      <c r="W55" s="174">
        <v>1995</v>
      </c>
      <c r="X55" s="175">
        <v>2062269897.8931098</v>
      </c>
      <c r="Y55" s="175">
        <v>792938798.09544003</v>
      </c>
      <c r="Z55" s="175">
        <v>0</v>
      </c>
      <c r="AA55" s="175">
        <v>79939721.447156191</v>
      </c>
      <c r="AB55" s="175">
        <v>0</v>
      </c>
      <c r="AC55" s="175">
        <v>41861974.896270096</v>
      </c>
      <c r="AD55" s="175">
        <v>170374369.50551069</v>
      </c>
      <c r="AE55" s="175">
        <v>3147384761.8374872</v>
      </c>
    </row>
    <row r="56" spans="1:31" x14ac:dyDescent="0.2">
      <c r="A56" s="46">
        <f t="shared" si="2"/>
        <v>1996</v>
      </c>
      <c r="B56" s="149">
        <f>M56*'Inflation factors 2022'!B62</f>
        <v>3183.4936648760263</v>
      </c>
      <c r="C56" s="37">
        <f>N56*'Inflation factors 2022'!B62</f>
        <v>1172.4638269100162</v>
      </c>
      <c r="D56" s="37" t="s">
        <v>62</v>
      </c>
      <c r="E56" s="37">
        <f>P56*'Inflation factors 2022'!B62</f>
        <v>97.590501457178334</v>
      </c>
      <c r="F56" s="37" t="s">
        <v>62</v>
      </c>
      <c r="G56" s="37">
        <f>R56*'Inflation factors 2022'!B62</f>
        <v>63.847168774328715</v>
      </c>
      <c r="H56" s="37">
        <f>S56*'Inflation factors 2022'!B62</f>
        <v>245.5880307048385</v>
      </c>
      <c r="I56" s="37" t="s">
        <v>62</v>
      </c>
      <c r="J56" s="148">
        <f t="shared" si="5"/>
        <v>4762.9831927223877</v>
      </c>
      <c r="L56" s="25">
        <f t="shared" si="3"/>
        <v>1996</v>
      </c>
      <c r="M56" s="149">
        <v>2059.6125286550177</v>
      </c>
      <c r="N56" s="37">
        <v>758.54436713406096</v>
      </c>
      <c r="O56" s="37" t="s">
        <v>62</v>
      </c>
      <c r="P56" s="37">
        <v>63.137747593651234</v>
      </c>
      <c r="Q56" s="37" t="s">
        <v>62</v>
      </c>
      <c r="R56" s="37">
        <v>41.306954738947105</v>
      </c>
      <c r="S56" s="37">
        <v>158.88713412818944</v>
      </c>
      <c r="T56" s="37" t="s">
        <v>62</v>
      </c>
      <c r="U56" s="162">
        <v>3081.4887322498662</v>
      </c>
      <c r="W56" s="174">
        <v>1996</v>
      </c>
      <c r="X56" s="175">
        <v>2059612528.6550179</v>
      </c>
      <c r="Y56" s="175">
        <v>758544367.13406098</v>
      </c>
      <c r="Z56" s="175">
        <v>0</v>
      </c>
      <c r="AA56" s="175">
        <v>63137747.593651235</v>
      </c>
      <c r="AB56" s="175">
        <v>0</v>
      </c>
      <c r="AC56" s="175">
        <v>41306954.738947108</v>
      </c>
      <c r="AD56" s="175">
        <v>158887134.12818944</v>
      </c>
      <c r="AE56" s="175">
        <v>3081488732.2498665</v>
      </c>
    </row>
    <row r="57" spans="1:31" x14ac:dyDescent="0.2">
      <c r="A57" s="46">
        <f t="shared" si="2"/>
        <v>1997</v>
      </c>
      <c r="B57" s="149">
        <f>M57*'Inflation factors 2022'!B63</f>
        <v>3031.7029405977059</v>
      </c>
      <c r="C57" s="37">
        <f>N57*'Inflation factors 2022'!B63</f>
        <v>1171.8728037960495</v>
      </c>
      <c r="D57" s="37" t="s">
        <v>62</v>
      </c>
      <c r="E57" s="37">
        <f>P57*'Inflation factors 2022'!B63</f>
        <v>97.810139137066187</v>
      </c>
      <c r="F57" s="37">
        <f>Q57*'Inflation factors 2022'!B63</f>
        <v>3.5436595434274443</v>
      </c>
      <c r="G57" s="37">
        <f>R57*'Inflation factors 2022'!B63</f>
        <v>62.887117549665291</v>
      </c>
      <c r="H57" s="37">
        <f>S57*'Inflation factors 2022'!B63</f>
        <v>225.84409916264033</v>
      </c>
      <c r="I57" s="37" t="s">
        <v>62</v>
      </c>
      <c r="J57" s="148">
        <f t="shared" si="5"/>
        <v>4593.660759786555</v>
      </c>
      <c r="L57" s="25">
        <f t="shared" si="3"/>
        <v>1997</v>
      </c>
      <c r="M57" s="149">
        <v>1985.6767798066849</v>
      </c>
      <c r="N57" s="37">
        <v>767.54242119975174</v>
      </c>
      <c r="O57" s="37" t="s">
        <v>62</v>
      </c>
      <c r="P57" s="37">
        <v>64.06278118918955</v>
      </c>
      <c r="Q57" s="37">
        <v>2.3209933851688525</v>
      </c>
      <c r="R57" s="37">
        <v>41.189223190424052</v>
      </c>
      <c r="S57" s="37">
        <v>147.92128132289895</v>
      </c>
      <c r="T57" s="37" t="s">
        <v>62</v>
      </c>
      <c r="U57" s="162">
        <v>3008.7134800941176</v>
      </c>
      <c r="W57" s="174">
        <v>1997</v>
      </c>
      <c r="X57" s="175">
        <v>1985676779.806685</v>
      </c>
      <c r="Y57" s="175">
        <v>767542421.19975173</v>
      </c>
      <c r="Z57" s="175">
        <v>0</v>
      </c>
      <c r="AA57" s="175">
        <v>64062781.189189553</v>
      </c>
      <c r="AB57" s="175">
        <v>2320993.3851688523</v>
      </c>
      <c r="AC57" s="175">
        <v>41189223.190424055</v>
      </c>
      <c r="AD57" s="175">
        <v>147921281.32289895</v>
      </c>
      <c r="AE57" s="175">
        <v>3008713480.0941181</v>
      </c>
    </row>
    <row r="58" spans="1:31" x14ac:dyDescent="0.2">
      <c r="A58" s="46">
        <f t="shared" si="2"/>
        <v>1998</v>
      </c>
      <c r="B58" s="149">
        <f>M58*'Inflation factors 2022'!B64</f>
        <v>2952.2271039718357</v>
      </c>
      <c r="C58" s="37">
        <f>N58*'Inflation factors 2022'!B64</f>
        <v>1041.1433026562272</v>
      </c>
      <c r="D58" s="37" t="s">
        <v>62</v>
      </c>
      <c r="E58" s="37">
        <f>P58*'Inflation factors 2022'!B64</f>
        <v>79.538638298509298</v>
      </c>
      <c r="F58" s="37">
        <f>Q58*'Inflation factors 2022'!B64</f>
        <v>8.7869810536716741</v>
      </c>
      <c r="G58" s="37">
        <f>R58*'Inflation factors 2022'!B64</f>
        <v>62.067739628884816</v>
      </c>
      <c r="H58" s="37">
        <f>S58*'Inflation factors 2022'!B64</f>
        <v>209.04607767364467</v>
      </c>
      <c r="I58" s="37" t="s">
        <v>62</v>
      </c>
      <c r="J58" s="148">
        <f t="shared" si="5"/>
        <v>4352.8098432827737</v>
      </c>
      <c r="L58" s="25">
        <f t="shared" si="3"/>
        <v>1998</v>
      </c>
      <c r="M58" s="149">
        <v>1960.8048128657035</v>
      </c>
      <c r="N58" s="37">
        <v>691.50465964650255</v>
      </c>
      <c r="O58" s="37" t="s">
        <v>62</v>
      </c>
      <c r="P58" s="37">
        <v>52.827827701560615</v>
      </c>
      <c r="Q58" s="37">
        <v>5.8361210482144328</v>
      </c>
      <c r="R58" s="37">
        <v>41.224038091201585</v>
      </c>
      <c r="S58" s="37">
        <v>138.84384255591829</v>
      </c>
      <c r="T58" s="37" t="s">
        <v>62</v>
      </c>
      <c r="U58" s="162">
        <v>2891.0413019091011</v>
      </c>
      <c r="W58" s="174">
        <v>1998</v>
      </c>
      <c r="X58" s="175">
        <v>1960804812.8657036</v>
      </c>
      <c r="Y58" s="175">
        <v>691504659.64650249</v>
      </c>
      <c r="Z58" s="175">
        <v>0</v>
      </c>
      <c r="AA58" s="175">
        <v>52827827.701560616</v>
      </c>
      <c r="AB58" s="175">
        <v>5836121.0482144328</v>
      </c>
      <c r="AC58" s="175">
        <v>41224038.091201589</v>
      </c>
      <c r="AD58" s="175">
        <v>138843842.55591828</v>
      </c>
      <c r="AE58" s="175">
        <v>2891041301.909101</v>
      </c>
    </row>
    <row r="59" spans="1:31" x14ac:dyDescent="0.2">
      <c r="A59" s="46">
        <f t="shared" si="2"/>
        <v>1999</v>
      </c>
      <c r="B59" s="149">
        <f>M59*'Inflation factors 2022'!B65</f>
        <v>2823.4795228396401</v>
      </c>
      <c r="C59" s="37">
        <f>N59*'Inflation factors 2022'!B65</f>
        <v>990.65697315552507</v>
      </c>
      <c r="D59" s="37" t="s">
        <v>62</v>
      </c>
      <c r="E59" s="37">
        <f>P59*'Inflation factors 2022'!B65</f>
        <v>74.695397649517659</v>
      </c>
      <c r="F59" s="37">
        <f>Q59*'Inflation factors 2022'!B65</f>
        <v>12.215601224183851</v>
      </c>
      <c r="G59" s="37">
        <f>R59*'Inflation factors 2022'!B65</f>
        <v>60.409151889955751</v>
      </c>
      <c r="H59" s="37">
        <f>S59*'Inflation factors 2022'!B65</f>
        <v>192.75592932519078</v>
      </c>
      <c r="I59" s="37" t="s">
        <v>62</v>
      </c>
      <c r="J59" s="148">
        <f t="shared" si="5"/>
        <v>4154.2125760840136</v>
      </c>
      <c r="L59" s="25">
        <f t="shared" si="3"/>
        <v>1999</v>
      </c>
      <c r="M59" s="149">
        <v>1897.0747073950549</v>
      </c>
      <c r="N59" s="37">
        <v>665.61498756250285</v>
      </c>
      <c r="O59" s="37" t="s">
        <v>62</v>
      </c>
      <c r="P59" s="37">
        <v>50.187277256114889</v>
      </c>
      <c r="Q59" s="37">
        <v>8.2075708113217374</v>
      </c>
      <c r="R59" s="37">
        <v>40.588455917103531</v>
      </c>
      <c r="S59" s="37">
        <v>129.51126270449549</v>
      </c>
      <c r="T59" s="37" t="s">
        <v>62</v>
      </c>
      <c r="U59" s="162">
        <v>2791.1842616465933</v>
      </c>
      <c r="W59" s="174">
        <v>1999</v>
      </c>
      <c r="X59" s="175">
        <v>1897074707.3950548</v>
      </c>
      <c r="Y59" s="175">
        <v>665614987.56250286</v>
      </c>
      <c r="Z59" s="175">
        <v>0</v>
      </c>
      <c r="AA59" s="175">
        <v>50187277.256114893</v>
      </c>
      <c r="AB59" s="175">
        <v>8207570.8113217372</v>
      </c>
      <c r="AC59" s="175">
        <v>40588455.917103529</v>
      </c>
      <c r="AD59" s="175">
        <v>129511262.70449549</v>
      </c>
      <c r="AE59" s="175">
        <v>2791184261.6465931</v>
      </c>
    </row>
    <row r="60" spans="1:31" ht="18" customHeight="1" x14ac:dyDescent="0.2">
      <c r="A60" s="46">
        <f t="shared" si="2"/>
        <v>2000</v>
      </c>
      <c r="B60" s="149">
        <f>M60*'Inflation factors 2022'!B66</f>
        <v>2638.4162463124826</v>
      </c>
      <c r="C60" s="37">
        <f>N60*'Inflation factors 2022'!B66</f>
        <v>937.19390576929266</v>
      </c>
      <c r="D60" s="37" t="s">
        <v>62</v>
      </c>
      <c r="E60" s="37">
        <f>P60*'Inflation factors 2022'!B66</f>
        <v>68.195785794424566</v>
      </c>
      <c r="F60" s="37">
        <f>Q60*'Inflation factors 2022'!B66</f>
        <v>15.281086944702382</v>
      </c>
      <c r="G60" s="37">
        <f>R60*'Inflation factors 2022'!B66</f>
        <v>57.5561902443131</v>
      </c>
      <c r="H60" s="37">
        <f>S60*'Inflation factors 2022'!B66</f>
        <v>180.79649030629849</v>
      </c>
      <c r="I60" s="37" t="s">
        <v>62</v>
      </c>
      <c r="J60" s="148">
        <f t="shared" si="5"/>
        <v>3897.4397053715138</v>
      </c>
      <c r="L60" s="25">
        <f t="shared" si="3"/>
        <v>2000</v>
      </c>
      <c r="M60" s="149">
        <v>1832.3702892664148</v>
      </c>
      <c r="N60" s="37">
        <v>650.8776886942394</v>
      </c>
      <c r="O60" s="37" t="s">
        <v>62</v>
      </c>
      <c r="P60" s="37">
        <v>47.361720091561509</v>
      </c>
      <c r="Q60" s="37">
        <v>10.612658159721347</v>
      </c>
      <c r="R60" s="37">
        <v>39.972560476173655</v>
      </c>
      <c r="S60" s="37">
        <v>125.56249140139225</v>
      </c>
      <c r="T60" s="37" t="s">
        <v>62</v>
      </c>
      <c r="U60" s="162">
        <v>2706.7574080895033</v>
      </c>
      <c r="W60" s="174">
        <v>2000</v>
      </c>
      <c r="X60" s="175">
        <v>1832370289.2664149</v>
      </c>
      <c r="Y60" s="175">
        <v>650877688.69423938</v>
      </c>
      <c r="Z60" s="175">
        <v>0</v>
      </c>
      <c r="AA60" s="175">
        <v>47361720.091561511</v>
      </c>
      <c r="AB60" s="175">
        <v>10612658.159721347</v>
      </c>
      <c r="AC60" s="175">
        <v>39972560.476173654</v>
      </c>
      <c r="AD60" s="175">
        <v>125562491.40139225</v>
      </c>
      <c r="AE60" s="175">
        <v>2706757408.0895033</v>
      </c>
    </row>
    <row r="61" spans="1:31" x14ac:dyDescent="0.2">
      <c r="A61" s="46">
        <f t="shared" si="2"/>
        <v>2001</v>
      </c>
      <c r="B61" s="149">
        <f>M61*'Inflation factors 2022'!B67</f>
        <v>2531.4795502968914</v>
      </c>
      <c r="C61" s="37">
        <f>N61*'Inflation factors 2022'!B67</f>
        <v>924.60028501571776</v>
      </c>
      <c r="D61" s="37" t="s">
        <v>62</v>
      </c>
      <c r="E61" s="37">
        <f>P61*'Inflation factors 2022'!B67</f>
        <v>67.785343695424373</v>
      </c>
      <c r="F61" s="37">
        <f>Q61*'Inflation factors 2022'!B67</f>
        <v>91.882307719175699</v>
      </c>
      <c r="G61" s="37">
        <f>R61*'Inflation factors 2022'!B67</f>
        <v>57.487147921760389</v>
      </c>
      <c r="H61" s="37">
        <f>S61*'Inflation factors 2022'!B67</f>
        <v>172.48109413202934</v>
      </c>
      <c r="I61" s="37" t="s">
        <v>62</v>
      </c>
      <c r="J61" s="148">
        <f t="shared" si="5"/>
        <v>3845.7157287809987</v>
      </c>
      <c r="L61" s="25">
        <f t="shared" si="3"/>
        <v>2001</v>
      </c>
      <c r="M61" s="149">
        <v>1803.5650000000001</v>
      </c>
      <c r="N61" s="37">
        <v>658.73599999999999</v>
      </c>
      <c r="O61" s="37" t="s">
        <v>62</v>
      </c>
      <c r="P61" s="37">
        <v>48.293999999999997</v>
      </c>
      <c r="Q61" s="37">
        <v>65.462000000000003</v>
      </c>
      <c r="R61" s="37">
        <v>40.957000000000001</v>
      </c>
      <c r="S61" s="37">
        <v>122.88500000000001</v>
      </c>
      <c r="T61" s="37" t="s">
        <v>62</v>
      </c>
      <c r="U61" s="162">
        <v>2739.8989999999999</v>
      </c>
      <c r="W61" s="174">
        <v>2001</v>
      </c>
      <c r="X61" s="175">
        <v>1803565000</v>
      </c>
      <c r="Y61" s="175">
        <v>658736000</v>
      </c>
      <c r="Z61" s="175">
        <v>0</v>
      </c>
      <c r="AA61" s="175">
        <v>48294000</v>
      </c>
      <c r="AB61" s="175">
        <v>65462000</v>
      </c>
      <c r="AC61" s="175">
        <v>40957000</v>
      </c>
      <c r="AD61" s="175">
        <v>122885000</v>
      </c>
      <c r="AE61" s="175">
        <v>2739899000</v>
      </c>
    </row>
    <row r="62" spans="1:31" x14ac:dyDescent="0.2">
      <c r="A62" s="46">
        <f t="shared" si="2"/>
        <v>2002</v>
      </c>
      <c r="B62" s="149">
        <f>M62*'Inflation factors 2022'!B68</f>
        <v>2517.2163339306962</v>
      </c>
      <c r="C62" s="37">
        <f>N62*'Inflation factors 2022'!B68</f>
        <v>954.42842450662079</v>
      </c>
      <c r="D62" s="37" t="s">
        <v>62</v>
      </c>
      <c r="E62" s="37">
        <f>P62*'Inflation factors 2022'!B68</f>
        <v>69.655747454342219</v>
      </c>
      <c r="F62" s="37">
        <f>Q62*'Inflation factors 2022'!B68</f>
        <v>101.54047523680137</v>
      </c>
      <c r="G62" s="37">
        <f>R62*'Inflation factors 2022'!B68</f>
        <v>56.088018526225284</v>
      </c>
      <c r="H62" s="37">
        <f>S62*'Inflation factors 2022'!B68</f>
        <v>159.89222296354257</v>
      </c>
      <c r="I62" s="37" t="s">
        <v>62</v>
      </c>
      <c r="J62" s="148">
        <f t="shared" si="5"/>
        <v>3858.8212226182291</v>
      </c>
      <c r="L62" s="25">
        <f t="shared" si="3"/>
        <v>2002</v>
      </c>
      <c r="M62" s="149">
        <v>1821.2782110000001</v>
      </c>
      <c r="N62" s="37">
        <v>690.55633799999998</v>
      </c>
      <c r="O62" s="37" t="s">
        <v>62</v>
      </c>
      <c r="P62" s="37">
        <v>50.397931</v>
      </c>
      <c r="Q62" s="37">
        <v>73.467445999999995</v>
      </c>
      <c r="R62" s="37">
        <v>40.581290000000003</v>
      </c>
      <c r="S62" s="37">
        <v>115.686609</v>
      </c>
      <c r="T62" s="37" t="s">
        <v>62</v>
      </c>
      <c r="U62" s="162">
        <v>2791.9678250000002</v>
      </c>
      <c r="W62" s="174">
        <v>2002</v>
      </c>
      <c r="X62" s="175">
        <v>1821278211</v>
      </c>
      <c r="Y62" s="175">
        <v>690556338</v>
      </c>
      <c r="Z62" s="175">
        <v>0</v>
      </c>
      <c r="AA62" s="175">
        <v>50397931</v>
      </c>
      <c r="AB62" s="175">
        <v>73467446</v>
      </c>
      <c r="AC62" s="175">
        <v>40581290</v>
      </c>
      <c r="AD62" s="175">
        <v>115686609</v>
      </c>
      <c r="AE62" s="175">
        <v>2791967825</v>
      </c>
    </row>
    <row r="63" spans="1:31" x14ac:dyDescent="0.2">
      <c r="A63" s="46">
        <f t="shared" si="2"/>
        <v>2003</v>
      </c>
      <c r="B63" s="149">
        <f>M63*'Inflation factors 2022'!B69</f>
        <v>2442.1780212836688</v>
      </c>
      <c r="C63" s="37">
        <f>N63*'Inflation factors 2022'!B69</f>
        <v>971.79775978179339</v>
      </c>
      <c r="D63" s="37" t="s">
        <v>62</v>
      </c>
      <c r="E63" s="37">
        <f>P63*'Inflation factors 2022'!B69</f>
        <v>67.319449250937609</v>
      </c>
      <c r="F63" s="37">
        <f>Q63*'Inflation factors 2022'!B69</f>
        <v>109.09467095124445</v>
      </c>
      <c r="G63" s="37">
        <f>R63*'Inflation factors 2022'!B69</f>
        <v>54.251394118649841</v>
      </c>
      <c r="H63" s="37">
        <f>S63*'Inflation factors 2022'!B69</f>
        <v>144.91953679679509</v>
      </c>
      <c r="I63" s="37" t="s">
        <v>62</v>
      </c>
      <c r="J63" s="148">
        <f t="shared" si="5"/>
        <v>3789.5608321830891</v>
      </c>
      <c r="L63" s="25">
        <f t="shared" si="3"/>
        <v>2003</v>
      </c>
      <c r="M63" s="149">
        <v>1782.48305</v>
      </c>
      <c r="N63" s="37">
        <v>709.29024000000004</v>
      </c>
      <c r="O63" s="37" t="s">
        <v>62</v>
      </c>
      <c r="P63" s="37">
        <v>49.134737999999999</v>
      </c>
      <c r="Q63" s="37">
        <v>79.625399999999999</v>
      </c>
      <c r="R63" s="37">
        <v>39.596699999999998</v>
      </c>
      <c r="S63" s="37">
        <v>105.77305</v>
      </c>
      <c r="T63" s="37" t="s">
        <v>62</v>
      </c>
      <c r="U63" s="162">
        <v>2765.903178</v>
      </c>
      <c r="W63" s="174">
        <v>2003</v>
      </c>
      <c r="X63" s="175">
        <v>1782483050</v>
      </c>
      <c r="Y63" s="175">
        <v>709290240</v>
      </c>
      <c r="Z63" s="175">
        <v>0</v>
      </c>
      <c r="AA63" s="175">
        <v>49134738</v>
      </c>
      <c r="AB63" s="175">
        <v>79625400</v>
      </c>
      <c r="AC63" s="175">
        <v>39596700</v>
      </c>
      <c r="AD63" s="175">
        <v>105773050</v>
      </c>
      <c r="AE63" s="175">
        <v>2765903178</v>
      </c>
    </row>
    <row r="64" spans="1:31" x14ac:dyDescent="0.2">
      <c r="A64" s="46">
        <f t="shared" si="2"/>
        <v>2004</v>
      </c>
      <c r="B64" s="149">
        <f>M64*'Inflation factors 2022'!B70</f>
        <v>2379.3866161255746</v>
      </c>
      <c r="C64" s="37">
        <f>N64*'Inflation factors 2022'!B70</f>
        <v>997.67525279938752</v>
      </c>
      <c r="D64" s="37" t="s">
        <v>62</v>
      </c>
      <c r="E64" s="37">
        <f>P64*'Inflation factors 2022'!B70</f>
        <v>64.576752088820825</v>
      </c>
      <c r="F64" s="37">
        <f>Q64*'Inflation factors 2022'!B70</f>
        <v>118.53766513629404</v>
      </c>
      <c r="G64" s="37">
        <f>R64*'Inflation factors 2022'!B70</f>
        <v>53.011119095344561</v>
      </c>
      <c r="H64" s="37">
        <f>S64*'Inflation factors 2022'!B70</f>
        <v>131.08216537212863</v>
      </c>
      <c r="I64" s="37" t="s">
        <v>62</v>
      </c>
      <c r="J64" s="148">
        <f t="shared" si="5"/>
        <v>3744.26957061755</v>
      </c>
      <c r="L64" s="25">
        <f t="shared" si="3"/>
        <v>2004</v>
      </c>
      <c r="M64" s="149">
        <v>1739.9098100000001</v>
      </c>
      <c r="N64" s="37">
        <v>729.543046</v>
      </c>
      <c r="O64" s="37" t="s">
        <v>62</v>
      </c>
      <c r="P64" s="37">
        <v>47.221297999999997</v>
      </c>
      <c r="Q64" s="37">
        <v>86.679838000000004</v>
      </c>
      <c r="R64" s="37">
        <v>38.764009819999998</v>
      </c>
      <c r="S64" s="37">
        <v>95.852915999999993</v>
      </c>
      <c r="T64" s="37" t="s">
        <v>62</v>
      </c>
      <c r="U64" s="162">
        <v>2737.9709178199996</v>
      </c>
      <c r="W64" s="174">
        <v>2004</v>
      </c>
      <c r="X64" s="175">
        <v>1739909810</v>
      </c>
      <c r="Y64" s="175">
        <v>729543046</v>
      </c>
      <c r="Z64" s="175">
        <v>0</v>
      </c>
      <c r="AA64" s="175">
        <v>47221298</v>
      </c>
      <c r="AB64" s="175">
        <v>86679838</v>
      </c>
      <c r="AC64" s="175">
        <v>38764009.82</v>
      </c>
      <c r="AD64" s="175">
        <v>95852916</v>
      </c>
      <c r="AE64" s="175">
        <v>2737970917.8200002</v>
      </c>
    </row>
    <row r="65" spans="1:31" ht="18" customHeight="1" x14ac:dyDescent="0.2">
      <c r="A65" s="46">
        <f t="shared" si="2"/>
        <v>2005</v>
      </c>
      <c r="B65" s="149">
        <f>M65*'Inflation factors 2022'!B71</f>
        <v>2353.2162451779791</v>
      </c>
      <c r="C65" s="37">
        <f>N65*'Inflation factors 2022'!B71</f>
        <v>1026.2719768318057</v>
      </c>
      <c r="D65" s="37" t="s">
        <v>62</v>
      </c>
      <c r="E65" s="37">
        <f>P65*'Inflation factors 2022'!B71</f>
        <v>62.919364899060895</v>
      </c>
      <c r="F65" s="37">
        <f>Q65*'Inflation factors 2022'!B71</f>
        <v>130.78349822864533</v>
      </c>
      <c r="G65" s="37">
        <f>R65*'Inflation factors 2022'!B71</f>
        <v>51.44895289489962</v>
      </c>
      <c r="H65" s="37">
        <f>S65*'Inflation factors 2022'!B71</f>
        <v>118.70698262385424</v>
      </c>
      <c r="I65" s="37" t="s">
        <v>62</v>
      </c>
      <c r="J65" s="148">
        <f t="shared" si="5"/>
        <v>3743.3470206562451</v>
      </c>
      <c r="L65" s="25">
        <f t="shared" si="3"/>
        <v>2005</v>
      </c>
      <c r="M65" s="149">
        <v>1735.6079999999999</v>
      </c>
      <c r="N65" s="37">
        <v>756.92399999999998</v>
      </c>
      <c r="O65" s="37" t="s">
        <v>62</v>
      </c>
      <c r="P65" s="37">
        <v>46.405999999999999</v>
      </c>
      <c r="Q65" s="37">
        <v>96.459000000000003</v>
      </c>
      <c r="R65" s="37">
        <v>37.94603</v>
      </c>
      <c r="S65" s="37">
        <v>87.552000000000007</v>
      </c>
      <c r="T65" s="37" t="s">
        <v>62</v>
      </c>
      <c r="U65" s="162">
        <v>2760.8950300000001</v>
      </c>
      <c r="W65" s="174">
        <v>2005</v>
      </c>
      <c r="X65" s="175">
        <v>1735608000</v>
      </c>
      <c r="Y65" s="175">
        <v>756924000</v>
      </c>
      <c r="Z65" s="175">
        <v>0</v>
      </c>
      <c r="AA65" s="175">
        <v>46406000</v>
      </c>
      <c r="AB65" s="175">
        <v>96459000</v>
      </c>
      <c r="AC65" s="175">
        <v>37946030</v>
      </c>
      <c r="AD65" s="175">
        <v>87552000</v>
      </c>
      <c r="AE65" s="175">
        <v>2760895030</v>
      </c>
    </row>
    <row r="66" spans="1:31" x14ac:dyDescent="0.2">
      <c r="A66" s="46">
        <f t="shared" si="2"/>
        <v>2006</v>
      </c>
      <c r="B66" s="149">
        <f>M66*'Inflation factors 2022'!B72</f>
        <v>2297.048414622016</v>
      </c>
      <c r="C66" s="37">
        <f>N66*'Inflation factors 2022'!B72</f>
        <v>1044.4822311007958</v>
      </c>
      <c r="D66" s="37" t="s">
        <v>62</v>
      </c>
      <c r="E66" s="37">
        <f>P66*'Inflation factors 2022'!B72</f>
        <v>61.697831896551726</v>
      </c>
      <c r="F66" s="37">
        <f>Q66*'Inflation factors 2022'!B72</f>
        <v>143.20836107427056</v>
      </c>
      <c r="G66" s="37">
        <f>R66*'Inflation factors 2022'!B72</f>
        <v>49.740929045092841</v>
      </c>
      <c r="H66" s="37">
        <f>S66*'Inflation factors 2022'!B72</f>
        <v>106.25175149204246</v>
      </c>
      <c r="I66" s="37" t="s">
        <v>62</v>
      </c>
      <c r="J66" s="148">
        <f>SUM(B66:H66)</f>
        <v>3702.4295192307691</v>
      </c>
      <c r="L66" s="25">
        <f t="shared" si="3"/>
        <v>2006</v>
      </c>
      <c r="M66" s="149">
        <v>1724.001</v>
      </c>
      <c r="N66" s="37">
        <v>783.91399999999999</v>
      </c>
      <c r="O66" s="37" t="s">
        <v>62</v>
      </c>
      <c r="P66" s="37">
        <v>46.305999999999997</v>
      </c>
      <c r="Q66" s="37">
        <v>107.482</v>
      </c>
      <c r="R66" s="37">
        <v>37.332000000000001</v>
      </c>
      <c r="S66" s="37">
        <v>79.745000000000005</v>
      </c>
      <c r="T66" s="37" t="s">
        <v>62</v>
      </c>
      <c r="U66" s="162">
        <v>2778.7799999999997</v>
      </c>
      <c r="W66" s="174">
        <v>2006</v>
      </c>
      <c r="X66" s="175">
        <v>1724001000</v>
      </c>
      <c r="Y66" s="175">
        <v>783914000</v>
      </c>
      <c r="Z66" s="175">
        <v>0</v>
      </c>
      <c r="AA66" s="175">
        <v>46306000</v>
      </c>
      <c r="AB66" s="175">
        <v>107482000</v>
      </c>
      <c r="AC66" s="175">
        <v>37332000</v>
      </c>
      <c r="AD66" s="175">
        <v>79745000</v>
      </c>
      <c r="AE66" s="175">
        <v>2778780000</v>
      </c>
    </row>
    <row r="67" spans="1:31" x14ac:dyDescent="0.2">
      <c r="A67" s="46">
        <f t="shared" si="2"/>
        <v>2007</v>
      </c>
      <c r="B67" s="149">
        <f>M67*'Inflation factors 2022'!B73</f>
        <v>2230.7638902491644</v>
      </c>
      <c r="C67" s="37">
        <f>N67*'Inflation factors 2022'!B73</f>
        <v>1065.7478671874394</v>
      </c>
      <c r="D67" s="37" t="s">
        <v>62</v>
      </c>
      <c r="E67" s="37">
        <f>P67*'Inflation factors 2022'!B73</f>
        <v>61.224719156927229</v>
      </c>
      <c r="F67" s="49">
        <f>Q67*'Inflation factors 2022'!B73</f>
        <v>151.07861095180593</v>
      </c>
      <c r="G67" s="37">
        <f>R67*'Inflation factors 2022'!B73</f>
        <v>47.689968363719679</v>
      </c>
      <c r="H67" s="37">
        <f>S67*'Inflation factors 2022'!B73</f>
        <v>94.144567074501353</v>
      </c>
      <c r="I67" s="37" t="s">
        <v>62</v>
      </c>
      <c r="J67" s="148">
        <f>SUM(B67:H67)</f>
        <v>3650.6496229835584</v>
      </c>
      <c r="L67" s="25">
        <f t="shared" si="3"/>
        <v>2007</v>
      </c>
      <c r="M67" s="149">
        <v>1716.2569020000001</v>
      </c>
      <c r="N67" s="37">
        <v>819.94205699999998</v>
      </c>
      <c r="O67" s="37" t="s">
        <v>62</v>
      </c>
      <c r="P67" s="37">
        <v>47.103751000000003</v>
      </c>
      <c r="Q67" s="49">
        <v>116.23359600000001</v>
      </c>
      <c r="R67" s="37">
        <v>36.690677000000001</v>
      </c>
      <c r="S67" s="37">
        <v>72.430912000000006</v>
      </c>
      <c r="T67" s="37" t="s">
        <v>62</v>
      </c>
      <c r="U67" s="162">
        <v>2808.6578950000003</v>
      </c>
      <c r="W67" s="174">
        <v>2007</v>
      </c>
      <c r="X67" s="175">
        <v>1716256902</v>
      </c>
      <c r="Y67" s="175">
        <v>819942057</v>
      </c>
      <c r="Z67" s="175">
        <v>0</v>
      </c>
      <c r="AA67" s="175">
        <v>47103751</v>
      </c>
      <c r="AB67" s="175">
        <v>116233596</v>
      </c>
      <c r="AC67" s="175">
        <v>36690677</v>
      </c>
      <c r="AD67" s="175">
        <v>72430912</v>
      </c>
      <c r="AE67" s="175">
        <v>2808657895</v>
      </c>
    </row>
    <row r="68" spans="1:31" x14ac:dyDescent="0.2">
      <c r="A68" s="46">
        <f t="shared" si="2"/>
        <v>2008</v>
      </c>
      <c r="B68" s="149">
        <f>M68*'Inflation factors 2022'!B74</f>
        <v>2053.2983896056057</v>
      </c>
      <c r="C68" s="37">
        <f>N68*'Inflation factors 2022'!B74</f>
        <v>874.43578167113924</v>
      </c>
      <c r="D68" s="37" t="s">
        <v>62</v>
      </c>
      <c r="E68" s="37">
        <f>P68*'Inflation factors 2022'!B74</f>
        <v>65.031740030668814</v>
      </c>
      <c r="F68" s="37">
        <f>Q68*'Inflation factors 2022'!B74</f>
        <v>6.7004410293218672</v>
      </c>
      <c r="G68" s="37">
        <f>R68*'Inflation factors 2022'!B74</f>
        <v>45.69220363171528</v>
      </c>
      <c r="H68" s="37">
        <f>S68*'Inflation factors 2022'!B74</f>
        <v>87.389309618453083</v>
      </c>
      <c r="I68" s="37" t="s">
        <v>62</v>
      </c>
      <c r="J68" s="148">
        <f>SUM(B68:H68)</f>
        <v>3132.5478655869038</v>
      </c>
      <c r="L68" s="25">
        <f t="shared" si="3"/>
        <v>2008</v>
      </c>
      <c r="M68" s="149">
        <f>X68/$M$2</f>
        <v>1643.8479870000001</v>
      </c>
      <c r="N68" s="37">
        <f t="shared" ref="M68:N75" si="6">Y68/$M$2</f>
        <v>700.06361800000002</v>
      </c>
      <c r="O68" s="37" t="s">
        <v>62</v>
      </c>
      <c r="P68" s="37">
        <f t="shared" ref="P68:T75" si="7">Z68/$M$2</f>
        <v>52.063692000000003</v>
      </c>
      <c r="Q68" s="37">
        <f t="shared" si="7"/>
        <v>5.3642989999999999</v>
      </c>
      <c r="R68" s="37">
        <f t="shared" si="7"/>
        <v>36.580672999999997</v>
      </c>
      <c r="S68" s="37">
        <f t="shared" si="7"/>
        <v>69.962914999999995</v>
      </c>
      <c r="T68" s="37" t="s">
        <v>62</v>
      </c>
      <c r="U68" s="162">
        <f t="shared" ref="U68:U74" si="8">AE68/$M$2</f>
        <v>2507.8831839999998</v>
      </c>
      <c r="W68" s="174">
        <v>2008</v>
      </c>
      <c r="X68" s="175">
        <v>1643847987</v>
      </c>
      <c r="Y68" s="175">
        <v>700063618</v>
      </c>
      <c r="Z68" s="175">
        <v>52063692</v>
      </c>
      <c r="AA68" s="175">
        <v>5364299</v>
      </c>
      <c r="AB68" s="175">
        <v>36580673</v>
      </c>
      <c r="AC68" s="175">
        <v>69962915</v>
      </c>
      <c r="AD68" s="175"/>
      <c r="AE68" s="175">
        <v>2507883184</v>
      </c>
    </row>
    <row r="69" spans="1:31" x14ac:dyDescent="0.2">
      <c r="A69" s="46">
        <f t="shared" ref="A69:A74" si="9">L69</f>
        <v>2009</v>
      </c>
      <c r="B69" s="149">
        <f>M69*'Inflation factors 2022'!B75</f>
        <v>2076.4404353132868</v>
      </c>
      <c r="C69" s="37">
        <f>N69*'Inflation factors 2022'!B75</f>
        <v>922.40298544335667</v>
      </c>
      <c r="D69" s="37" t="s">
        <v>62</v>
      </c>
      <c r="E69" s="37">
        <f>P69*'Inflation factors 2022'!B75</f>
        <v>67.298042437762234</v>
      </c>
      <c r="F69" s="37">
        <f>Q69*'Inflation factors 2022'!B75</f>
        <v>6.9900942601398599</v>
      </c>
      <c r="G69" s="37">
        <f>R69*'Inflation factors 2022'!B75</f>
        <v>45.47176857482517</v>
      </c>
      <c r="H69" s="37">
        <f>S69*'Inflation factors 2022'!B75</f>
        <v>80.28307675384616</v>
      </c>
      <c r="I69" s="37" t="s">
        <v>62</v>
      </c>
      <c r="J69" s="148">
        <f>SUM(B69:H69)</f>
        <v>3198.8864027832169</v>
      </c>
      <c r="L69" s="25">
        <f t="shared" si="3"/>
        <v>2009</v>
      </c>
      <c r="M69" s="149">
        <f t="shared" si="6"/>
        <v>1662.547493</v>
      </c>
      <c r="N69" s="37">
        <f t="shared" si="6"/>
        <v>738.54214400000001</v>
      </c>
      <c r="O69" s="37" t="s">
        <v>62</v>
      </c>
      <c r="P69" s="37">
        <f t="shared" si="7"/>
        <v>53.883651</v>
      </c>
      <c r="Q69" s="37">
        <f t="shared" si="7"/>
        <v>5.5967719999999996</v>
      </c>
      <c r="R69" s="37">
        <f t="shared" si="7"/>
        <v>36.407966999999999</v>
      </c>
      <c r="S69" s="37">
        <f t="shared" si="7"/>
        <v>64.280403000000007</v>
      </c>
      <c r="T69" s="37" t="s">
        <v>62</v>
      </c>
      <c r="U69" s="162">
        <f t="shared" si="8"/>
        <v>2561.2584299999999</v>
      </c>
      <c r="W69" s="174">
        <v>2009</v>
      </c>
      <c r="X69" s="175">
        <v>1662547493</v>
      </c>
      <c r="Y69" s="175">
        <v>738542144</v>
      </c>
      <c r="Z69" s="175">
        <v>53883651</v>
      </c>
      <c r="AA69" s="175">
        <v>5596772</v>
      </c>
      <c r="AB69" s="175">
        <v>36407967</v>
      </c>
      <c r="AC69" s="175">
        <v>64280403</v>
      </c>
      <c r="AD69" s="175"/>
      <c r="AE69" s="175">
        <v>2561258430</v>
      </c>
    </row>
    <row r="70" spans="1:31" ht="18" customHeight="1" x14ac:dyDescent="0.2">
      <c r="A70" s="46">
        <f t="shared" si="9"/>
        <v>2010</v>
      </c>
      <c r="B70" s="149">
        <f>M70*'Inflation factors 2022'!B76</f>
        <v>1987.6744686675538</v>
      </c>
      <c r="C70" s="37">
        <f>N70*'Inflation factors 2022'!B76</f>
        <v>911.49915771202666</v>
      </c>
      <c r="D70" s="37" t="s">
        <v>62</v>
      </c>
      <c r="E70" s="37">
        <f>P70*'Inflation factors 2022'!B76</f>
        <v>60.215085332548618</v>
      </c>
      <c r="F70" s="37">
        <f>Q70*'Inflation factors 2022'!B76</f>
        <v>6.8582986802456496</v>
      </c>
      <c r="G70" s="37">
        <f>R70*'Inflation factors 2022'!B76</f>
        <v>43.556235228147386</v>
      </c>
      <c r="H70" s="37">
        <f>S70*'Inflation factors 2022'!B76</f>
        <v>68.590359536591606</v>
      </c>
      <c r="I70" s="37" t="s">
        <v>62</v>
      </c>
      <c r="J70" s="91">
        <f>U70*'Inflation factors 2022'!B76</f>
        <v>3078.3936051571131</v>
      </c>
      <c r="L70" s="25">
        <f t="shared" ref="L70:L76" si="10">W70</f>
        <v>2010</v>
      </c>
      <c r="M70" s="149">
        <f t="shared" si="6"/>
        <v>1610.8481240000001</v>
      </c>
      <c r="N70" s="37">
        <f t="shared" si="6"/>
        <v>738.69576300000006</v>
      </c>
      <c r="O70" s="37" t="s">
        <v>62</v>
      </c>
      <c r="P70" s="37">
        <f t="shared" si="7"/>
        <v>48.799418000000003</v>
      </c>
      <c r="Q70" s="37">
        <f t="shared" si="7"/>
        <v>5.5580920000000003</v>
      </c>
      <c r="R70" s="37">
        <f t="shared" si="7"/>
        <v>35.298777999999999</v>
      </c>
      <c r="S70" s="37">
        <f t="shared" si="7"/>
        <v>55.586894999999998</v>
      </c>
      <c r="T70" s="37" t="s">
        <v>62</v>
      </c>
      <c r="U70" s="162">
        <f t="shared" si="8"/>
        <v>2494.7870699999999</v>
      </c>
      <c r="W70" s="174">
        <v>2010</v>
      </c>
      <c r="X70" s="175">
        <v>1610848124</v>
      </c>
      <c r="Y70" s="175">
        <v>738695763</v>
      </c>
      <c r="Z70" s="175">
        <v>48799418</v>
      </c>
      <c r="AA70" s="175">
        <v>5558092</v>
      </c>
      <c r="AB70" s="175">
        <v>35298778</v>
      </c>
      <c r="AC70" s="175">
        <v>55586895</v>
      </c>
      <c r="AD70" s="175"/>
      <c r="AE70" s="175">
        <v>2494787070</v>
      </c>
    </row>
    <row r="71" spans="1:31" x14ac:dyDescent="0.2">
      <c r="A71" s="46">
        <f t="shared" si="9"/>
        <v>2011</v>
      </c>
      <c r="B71" s="149">
        <f>M71*'Inflation factors 2022'!B77</f>
        <v>1877.9459543620712</v>
      </c>
      <c r="C71" s="37">
        <f>N71*'Inflation factors 2022'!B77</f>
        <v>870.0674959031013</v>
      </c>
      <c r="D71" s="37" t="s">
        <v>62</v>
      </c>
      <c r="E71" s="37">
        <f>P71*'Inflation factors 2022'!B77</f>
        <v>44.247999863629616</v>
      </c>
      <c r="F71" s="37">
        <f>Q71*'Inflation factors 2022'!B77</f>
        <v>6.5189384285502294</v>
      </c>
      <c r="G71" s="37">
        <f>R71*'Inflation factors 2022'!B77</f>
        <v>40.533770498738683</v>
      </c>
      <c r="H71" s="37">
        <f>S71*'Inflation factors 2022'!B77</f>
        <v>57.024516199881283</v>
      </c>
      <c r="I71" s="37">
        <f>T71*'Inflation factors 2022'!B77</f>
        <v>144.83919085027452</v>
      </c>
      <c r="J71" s="91">
        <f>U71*'Inflation factors 2022'!B77</f>
        <v>3041.1778661062467</v>
      </c>
      <c r="L71" s="25">
        <f t="shared" si="10"/>
        <v>2011</v>
      </c>
      <c r="M71" s="149">
        <f t="shared" si="6"/>
        <v>1574.6519579999999</v>
      </c>
      <c r="N71" s="37">
        <f t="shared" si="6"/>
        <v>729.54894300000001</v>
      </c>
      <c r="O71" s="37" t="s">
        <v>62</v>
      </c>
      <c r="P71" s="37">
        <f t="shared" si="7"/>
        <v>37.101813</v>
      </c>
      <c r="Q71" s="37">
        <f t="shared" si="7"/>
        <v>5.4661099999999996</v>
      </c>
      <c r="R71" s="37">
        <f t="shared" si="7"/>
        <v>33.987442999999999</v>
      </c>
      <c r="S71" s="37">
        <f t="shared" si="7"/>
        <v>47.814883000000002</v>
      </c>
      <c r="T71" s="37">
        <f t="shared" si="7"/>
        <v>121.44722</v>
      </c>
      <c r="U71" s="162">
        <f t="shared" si="8"/>
        <v>2550.0183699999998</v>
      </c>
      <c r="W71" s="174">
        <v>2011</v>
      </c>
      <c r="X71" s="175">
        <v>1574651958</v>
      </c>
      <c r="Y71" s="175">
        <v>729548943</v>
      </c>
      <c r="Z71" s="175">
        <v>37101813</v>
      </c>
      <c r="AA71" s="175">
        <v>5466110</v>
      </c>
      <c r="AB71" s="175">
        <v>33987443</v>
      </c>
      <c r="AC71" s="175">
        <v>47814883</v>
      </c>
      <c r="AD71" s="175">
        <v>121447220</v>
      </c>
      <c r="AE71" s="175">
        <v>2550018370</v>
      </c>
    </row>
    <row r="72" spans="1:31" x14ac:dyDescent="0.2">
      <c r="A72" s="46">
        <f t="shared" si="9"/>
        <v>2012</v>
      </c>
      <c r="B72" s="149">
        <f>M72*'Inflation factors 2022'!B78</f>
        <v>1845.0009850923261</v>
      </c>
      <c r="C72" s="37">
        <f>N72*'Inflation factors 2022'!B78</f>
        <v>862.13209575819099</v>
      </c>
      <c r="D72" s="37" t="s">
        <v>62</v>
      </c>
      <c r="E72" s="37">
        <f>P72*'Inflation factors 2022'!B78</f>
        <v>30.98215939210969</v>
      </c>
      <c r="F72" s="37">
        <f>Q72*'Inflation factors 2022'!B78</f>
        <v>6.474312168438777</v>
      </c>
      <c r="G72" s="37">
        <f>R72*'Inflation factors 2022'!B78</f>
        <v>38.70205034462353</v>
      </c>
      <c r="H72" s="37">
        <f>S72*'Inflation factors 2022'!B78</f>
        <v>48.667107504305989</v>
      </c>
      <c r="I72" s="37">
        <f>T72*'Inflation factors 2022'!B78</f>
        <v>178.8195093246091</v>
      </c>
      <c r="J72" s="91">
        <f>U72*'Inflation factors 2022'!B78</f>
        <v>3010.7782195846044</v>
      </c>
      <c r="L72" s="25">
        <f t="shared" si="10"/>
        <v>2012</v>
      </c>
      <c r="M72" s="149">
        <f t="shared" si="6"/>
        <v>1590.491704</v>
      </c>
      <c r="N72" s="37">
        <f t="shared" si="6"/>
        <v>743.20499400000006</v>
      </c>
      <c r="O72" s="37" t="s">
        <v>62</v>
      </c>
      <c r="P72" s="37">
        <f t="shared" si="7"/>
        <v>26.708314999999999</v>
      </c>
      <c r="Q72" s="37">
        <f t="shared" si="7"/>
        <v>5.5812109999999997</v>
      </c>
      <c r="R72" s="37">
        <f t="shared" si="7"/>
        <v>33.363283000000003</v>
      </c>
      <c r="S72" s="37">
        <f t="shared" si="7"/>
        <v>41.953707000000001</v>
      </c>
      <c r="T72" s="37">
        <f t="shared" si="7"/>
        <v>154.15219200000001</v>
      </c>
      <c r="U72" s="162">
        <f t="shared" si="8"/>
        <v>2595.455406</v>
      </c>
      <c r="W72" s="174">
        <v>2012</v>
      </c>
      <c r="X72" s="175">
        <v>1590491704</v>
      </c>
      <c r="Y72" s="175">
        <v>743204994</v>
      </c>
      <c r="Z72" s="175">
        <v>26708315</v>
      </c>
      <c r="AA72" s="175">
        <v>5581211</v>
      </c>
      <c r="AB72" s="175">
        <v>33363283</v>
      </c>
      <c r="AC72" s="175">
        <v>41953707</v>
      </c>
      <c r="AD72" s="175">
        <v>154152192</v>
      </c>
      <c r="AE72" s="175">
        <v>2595455406</v>
      </c>
    </row>
    <row r="73" spans="1:31" x14ac:dyDescent="0.2">
      <c r="A73" s="46">
        <f t="shared" si="9"/>
        <v>2013</v>
      </c>
      <c r="B73" s="149">
        <f>M73*'Inflation factors 2022'!B79</f>
        <v>1838.6190672254302</v>
      </c>
      <c r="C73" s="37">
        <f>N73*'Inflation factors 2022'!B79</f>
        <v>865.98471760261702</v>
      </c>
      <c r="D73" s="37" t="s">
        <v>62</v>
      </c>
      <c r="E73" s="37">
        <f>P73*'Inflation factors 2022'!B79</f>
        <v>18.536960425686246</v>
      </c>
      <c r="F73" s="37">
        <f>Q73*'Inflation factors 2022'!B79</f>
        <v>6.6471968311762195</v>
      </c>
      <c r="G73" s="37">
        <f>R73*'Inflation factors 2022'!B79</f>
        <v>37.902733190015638</v>
      </c>
      <c r="H73" s="37">
        <f>S73*'Inflation factors 2022'!B79</f>
        <v>41.486216705162853</v>
      </c>
      <c r="I73" s="37">
        <f>T73*'Inflation factors 2022'!B79</f>
        <v>180.31927736680413</v>
      </c>
      <c r="J73" s="91">
        <f>U73*'Inflation factors 2022'!B79</f>
        <v>2989.4961693468922</v>
      </c>
      <c r="K73" s="21"/>
      <c r="L73" s="25">
        <f t="shared" si="10"/>
        <v>2013</v>
      </c>
      <c r="M73" s="149">
        <f t="shared" si="6"/>
        <v>1608.477126</v>
      </c>
      <c r="N73" s="37">
        <f t="shared" si="6"/>
        <v>757.58847200000002</v>
      </c>
      <c r="O73" s="37" t="s">
        <v>62</v>
      </c>
      <c r="P73" s="37">
        <f t="shared" si="7"/>
        <v>16.216669</v>
      </c>
      <c r="Q73" s="37">
        <f t="shared" si="7"/>
        <v>5.8151599999999997</v>
      </c>
      <c r="R73" s="37">
        <f t="shared" si="7"/>
        <v>33.158406999999997</v>
      </c>
      <c r="S73" s="37">
        <f t="shared" si="7"/>
        <v>36.293342000000003</v>
      </c>
      <c r="T73" s="37">
        <f t="shared" si="7"/>
        <v>157.74851799999999</v>
      </c>
      <c r="U73" s="162">
        <f t="shared" si="8"/>
        <v>2615.2976939999999</v>
      </c>
      <c r="W73" s="174">
        <v>2013</v>
      </c>
      <c r="X73" s="175">
        <v>1608477126</v>
      </c>
      <c r="Y73" s="175">
        <v>757588472</v>
      </c>
      <c r="Z73" s="175">
        <v>16216669</v>
      </c>
      <c r="AA73" s="175">
        <v>5815160</v>
      </c>
      <c r="AB73" s="175">
        <v>33158407</v>
      </c>
      <c r="AC73" s="175">
        <v>36293342</v>
      </c>
      <c r="AD73" s="175">
        <v>157748518</v>
      </c>
      <c r="AE73" s="175">
        <v>2615297694</v>
      </c>
    </row>
    <row r="74" spans="1:31" x14ac:dyDescent="0.2">
      <c r="A74" s="46">
        <f t="shared" si="9"/>
        <v>2014</v>
      </c>
      <c r="B74" s="149">
        <f>M74*'Inflation factors 2022'!B80</f>
        <v>1794.2433229738176</v>
      </c>
      <c r="C74" s="37">
        <f>N74*'Inflation factors 2022'!B80</f>
        <v>842.05053777998307</v>
      </c>
      <c r="D74" s="37" t="s">
        <v>62</v>
      </c>
      <c r="E74" s="37">
        <f>P74*'Inflation factors 2022'!B80</f>
        <v>6.3759374125844595</v>
      </c>
      <c r="F74" s="37">
        <f>Q74*'Inflation factors 2022'!B80</f>
        <v>6.5464329096283773</v>
      </c>
      <c r="G74" s="37">
        <f>R74*'Inflation factors 2022'!B80</f>
        <v>35.754781369510134</v>
      </c>
      <c r="H74" s="37">
        <f>S74*'Inflation factors 2022'!B80</f>
        <v>34.356859258023647</v>
      </c>
      <c r="I74" s="37">
        <f>T74*'Inflation factors 2022'!B80</f>
        <v>177.16347826520271</v>
      </c>
      <c r="J74" s="91">
        <f>U74*'Inflation factors 2022'!B80</f>
        <v>2896.49134996875</v>
      </c>
      <c r="K74" s="21"/>
      <c r="L74" s="25">
        <f t="shared" si="10"/>
        <v>2014</v>
      </c>
      <c r="M74" s="149">
        <f t="shared" si="6"/>
        <v>1585.9530380000001</v>
      </c>
      <c r="N74" s="37">
        <f t="shared" si="6"/>
        <v>744.298497</v>
      </c>
      <c r="O74" s="37" t="s">
        <v>62</v>
      </c>
      <c r="P74" s="37">
        <f t="shared" si="7"/>
        <v>5.6357670000000004</v>
      </c>
      <c r="Q74" s="37">
        <f t="shared" si="7"/>
        <v>5.7864699999999996</v>
      </c>
      <c r="R74" s="37">
        <f t="shared" si="7"/>
        <v>31.604077</v>
      </c>
      <c r="S74" s="37">
        <f t="shared" si="7"/>
        <v>30.368437</v>
      </c>
      <c r="T74" s="37">
        <f t="shared" si="7"/>
        <v>156.59690800000001</v>
      </c>
      <c r="U74" s="162">
        <f t="shared" si="8"/>
        <v>2560.2431940000001</v>
      </c>
      <c r="W74" s="174">
        <v>2014</v>
      </c>
      <c r="X74" s="175">
        <v>1585953038</v>
      </c>
      <c r="Y74" s="175">
        <v>744298497</v>
      </c>
      <c r="Z74" s="175">
        <v>5635767</v>
      </c>
      <c r="AA74" s="175">
        <v>5786470</v>
      </c>
      <c r="AB74" s="175">
        <v>31604077</v>
      </c>
      <c r="AC74" s="175">
        <v>30368437</v>
      </c>
      <c r="AD74" s="175">
        <v>156596908</v>
      </c>
      <c r="AE74" s="175">
        <v>2560243194</v>
      </c>
    </row>
    <row r="75" spans="1:31" ht="18" customHeight="1" x14ac:dyDescent="0.2">
      <c r="A75" s="46">
        <f>L75</f>
        <v>2015</v>
      </c>
      <c r="B75" s="149">
        <f>M75*'Inflation factors 2022'!B81</f>
        <v>1758.5657707038743</v>
      </c>
      <c r="C75" s="37">
        <f>N75*'Inflation factors 2022'!B81</f>
        <v>826.77288208355276</v>
      </c>
      <c r="D75" s="37" t="s">
        <v>62</v>
      </c>
      <c r="E75" s="37">
        <f>P75*'Inflation factors 2022'!B81</f>
        <v>-4.9654965205943195E-2</v>
      </c>
      <c r="F75" s="37">
        <f>Q75*'Inflation factors 2022'!B81</f>
        <v>6.4557123142749662</v>
      </c>
      <c r="G75" s="37">
        <f>R75*'Inflation factors 2022'!B81</f>
        <v>34.390099288132404</v>
      </c>
      <c r="H75" s="37">
        <f>S75*'Inflation factors 2022'!B81</f>
        <v>28.085230368958058</v>
      </c>
      <c r="I75" s="37">
        <f>T75*'Inflation factors 2022'!B81</f>
        <v>183.55151973537707</v>
      </c>
      <c r="J75" s="91">
        <f>U75*'Inflation factors 2022'!B81</f>
        <v>2837.7715595289637</v>
      </c>
      <c r="L75" s="25">
        <f t="shared" si="10"/>
        <v>2015</v>
      </c>
      <c r="M75" s="149">
        <f t="shared" si="6"/>
        <v>1551.20803</v>
      </c>
      <c r="N75" s="37">
        <f t="shared" si="6"/>
        <v>729.28562299999999</v>
      </c>
      <c r="O75" s="37" t="s">
        <v>62</v>
      </c>
      <c r="P75" s="37">
        <f t="shared" si="7"/>
        <v>-4.3799999999999999E-2</v>
      </c>
      <c r="Q75" s="37">
        <f t="shared" si="7"/>
        <v>5.6944999999999997</v>
      </c>
      <c r="R75" s="37">
        <f t="shared" si="7"/>
        <v>30.335059999999999</v>
      </c>
      <c r="S75" s="37">
        <f t="shared" si="7"/>
        <v>24.773617000000002</v>
      </c>
      <c r="T75" s="37">
        <f t="shared" si="7"/>
        <v>161.908412</v>
      </c>
      <c r="U75" s="162">
        <f>AE75/$M$2</f>
        <v>2503.1614420000001</v>
      </c>
      <c r="W75" s="174">
        <v>2015</v>
      </c>
      <c r="X75" s="175">
        <v>1551208030</v>
      </c>
      <c r="Y75" s="175">
        <v>729285623</v>
      </c>
      <c r="Z75" s="175">
        <v>-43800</v>
      </c>
      <c r="AA75" s="175">
        <v>5694500</v>
      </c>
      <c r="AB75" s="175">
        <v>30335060</v>
      </c>
      <c r="AC75" s="175">
        <v>24773617</v>
      </c>
      <c r="AD75" s="175">
        <v>161908412</v>
      </c>
      <c r="AE75" s="175">
        <v>2503161442</v>
      </c>
    </row>
    <row r="76" spans="1:31" x14ac:dyDescent="0.2">
      <c r="A76" s="206">
        <f t="shared" ref="A76:A82" si="11">L76</f>
        <v>2016</v>
      </c>
      <c r="B76" s="149">
        <f>M76*'Inflation factors 2022'!B82</f>
        <v>1707.7009088137711</v>
      </c>
      <c r="C76" s="37">
        <f>N76*'Inflation factors 2022'!B82</f>
        <v>803.87685898972825</v>
      </c>
      <c r="D76" s="37" t="s">
        <v>62</v>
      </c>
      <c r="E76" s="37">
        <f>P76*'Inflation factors 2022'!B82</f>
        <v>-2.9772317926349327E-2</v>
      </c>
      <c r="F76" s="37">
        <f>Q76*'Inflation factors 2022'!B82</f>
        <v>6.3144615667255435</v>
      </c>
      <c r="G76" s="37">
        <f>R76*'Inflation factors 2022'!B82</f>
        <v>33.020887699114034</v>
      </c>
      <c r="H76" s="37">
        <f>S76*'Inflation factors 2022'!B82</f>
        <v>22.337866746402266</v>
      </c>
      <c r="I76" s="37">
        <f>T76*'Inflation factors 2022'!B82</f>
        <v>217.31289711459894</v>
      </c>
      <c r="J76" s="91">
        <f>U76*'Inflation factors 2022'!B82</f>
        <v>2790.5341086124135</v>
      </c>
      <c r="L76" s="25">
        <f t="shared" si="10"/>
        <v>2016</v>
      </c>
      <c r="M76" s="149">
        <f t="shared" ref="M76:M80" si="12">X76/$M$2</f>
        <v>1511.72361983</v>
      </c>
      <c r="N76" s="37">
        <f t="shared" ref="N76:N80" si="13">Y76/$M$2</f>
        <v>711.62322915999994</v>
      </c>
      <c r="O76" s="37" t="s">
        <v>62</v>
      </c>
      <c r="P76" s="37">
        <f t="shared" ref="P76:P80" si="14">Z76/$M$2</f>
        <v>-2.635562E-2</v>
      </c>
      <c r="Q76" s="37">
        <f t="shared" ref="Q76:Q80" si="15">AA76/$M$2</f>
        <v>5.5898082899999997</v>
      </c>
      <c r="R76" s="37">
        <f t="shared" ref="R76:R80" si="16">AB76/$M$2</f>
        <v>29.231380989999998</v>
      </c>
      <c r="S76" s="37">
        <f t="shared" ref="S76:S80" si="17">AC76/$M$2</f>
        <v>19.77435311</v>
      </c>
      <c r="T76" s="37">
        <f t="shared" ref="T76:T80" si="18">AD76/$M$2</f>
        <v>192.373874</v>
      </c>
      <c r="U76" s="162">
        <f t="shared" ref="U76:U80" si="19">AE76/$M$2</f>
        <v>2470.2899097599998</v>
      </c>
      <c r="W76" s="174">
        <v>2016</v>
      </c>
      <c r="X76" s="175">
        <v>1511723619.8299999</v>
      </c>
      <c r="Y76" s="175">
        <v>711623229.15999997</v>
      </c>
      <c r="Z76" s="175">
        <v>-26355.62</v>
      </c>
      <c r="AA76" s="175">
        <v>5589808.29</v>
      </c>
      <c r="AB76" s="175">
        <v>29231380.989999998</v>
      </c>
      <c r="AC76" s="175">
        <v>19774353.109999999</v>
      </c>
      <c r="AD76" s="175">
        <v>192373874</v>
      </c>
      <c r="AE76" s="175">
        <v>2470289909.7599998</v>
      </c>
    </row>
    <row r="77" spans="1:31" x14ac:dyDescent="0.2">
      <c r="A77" s="206">
        <f t="shared" si="11"/>
        <v>2017</v>
      </c>
      <c r="B77" s="149">
        <f>M77*'Inflation factors 2022'!B83</f>
        <v>1636.6172422824218</v>
      </c>
      <c r="C77" s="37">
        <f>N77*'Inflation factors 2022'!B83</f>
        <v>774.23295933750796</v>
      </c>
      <c r="D77" s="37" t="s">
        <v>62</v>
      </c>
      <c r="E77" s="37">
        <f>P77*'Inflation factors 2022'!B83</f>
        <v>-2.236062324622181E-2</v>
      </c>
      <c r="F77" s="37">
        <f>Q77*'Inflation factors 2022'!B83</f>
        <v>6.0248017981841429</v>
      </c>
      <c r="G77" s="37">
        <f>R77*'Inflation factors 2022'!B83</f>
        <v>30.906258796642639</v>
      </c>
      <c r="H77" s="37">
        <f>S77*'Inflation factors 2022'!B83</f>
        <v>17.356041016041384</v>
      </c>
      <c r="I77" s="37">
        <f>T77*'Inflation factors 2022'!B83</f>
        <v>215.96390989286209</v>
      </c>
      <c r="J77" s="91">
        <f>U77*'Inflation factors 2022'!B83</f>
        <v>2681.0788525004136</v>
      </c>
      <c r="L77" s="25">
        <f>W77</f>
        <v>2017</v>
      </c>
      <c r="M77" s="149">
        <f t="shared" si="12"/>
        <v>1459.7260086800002</v>
      </c>
      <c r="N77" s="37">
        <f t="shared" si="13"/>
        <v>690.55119201000002</v>
      </c>
      <c r="O77" s="37" t="s">
        <v>62</v>
      </c>
      <c r="P77" s="37">
        <f t="shared" si="14"/>
        <v>-1.9943810000000003E-2</v>
      </c>
      <c r="Q77" s="37">
        <f t="shared" si="15"/>
        <v>5.3736204499999998</v>
      </c>
      <c r="R77" s="37">
        <f t="shared" si="16"/>
        <v>27.565803800000001</v>
      </c>
      <c r="S77" s="37">
        <f t="shared" si="17"/>
        <v>15.48014027</v>
      </c>
      <c r="T77" s="37">
        <f t="shared" si="18"/>
        <v>192.62178599999999</v>
      </c>
      <c r="U77" s="162">
        <f t="shared" si="19"/>
        <v>2391.2986074</v>
      </c>
      <c r="W77" s="174">
        <v>2017</v>
      </c>
      <c r="X77" s="175">
        <v>1459726008.6800001</v>
      </c>
      <c r="Y77" s="175">
        <v>690551192.00999999</v>
      </c>
      <c r="Z77" s="175">
        <v>-19943.810000000001</v>
      </c>
      <c r="AA77" s="175">
        <v>5373620.4500000002</v>
      </c>
      <c r="AB77" s="175">
        <v>27565803.800000001</v>
      </c>
      <c r="AC77" s="175">
        <v>15480140.27</v>
      </c>
      <c r="AD77" s="175">
        <v>192621786</v>
      </c>
      <c r="AE77" s="175">
        <v>2391298607.4000001</v>
      </c>
    </row>
    <row r="78" spans="1:31" x14ac:dyDescent="0.2">
      <c r="A78" s="206">
        <f t="shared" si="11"/>
        <v>2018</v>
      </c>
      <c r="B78" s="149">
        <f>M78*'Inflation factors 2022'!B84</f>
        <v>1574.7766085550827</v>
      </c>
      <c r="C78" s="37">
        <f>N78*'Inflation factors 2022'!B84</f>
        <v>753.94325645431127</v>
      </c>
      <c r="D78" s="37" t="s">
        <v>62</v>
      </c>
      <c r="E78" s="37">
        <f>P78*'Inflation factors 2022'!B84</f>
        <v>-1.4705303114821971E-2</v>
      </c>
      <c r="F78" s="37">
        <f>Q78*'Inflation factors 2022'!B84</f>
        <v>5.7120223446591218</v>
      </c>
      <c r="G78" s="37">
        <f>R78*'Inflation factors 2022'!B84</f>
        <v>29.376707658796576</v>
      </c>
      <c r="H78" s="37">
        <f>S78*'Inflation factors 2022'!B84</f>
        <v>13.238075205086945</v>
      </c>
      <c r="I78" s="37">
        <f>T78*'Inflation factors 2022'!B84</f>
        <v>237.48012433232125</v>
      </c>
      <c r="J78" s="91">
        <f>U78*'Inflation factors 2022'!B84</f>
        <v>2614.5120892471441</v>
      </c>
      <c r="L78" s="25">
        <f t="shared" ref="L78:L82" si="20">W78</f>
        <v>2018</v>
      </c>
      <c r="M78" s="149">
        <f t="shared" si="12"/>
        <v>1419.78739649</v>
      </c>
      <c r="N78" s="37">
        <f t="shared" si="13"/>
        <v>679.74030561999996</v>
      </c>
      <c r="O78" s="37" t="s">
        <v>62</v>
      </c>
      <c r="P78" s="37">
        <f t="shared" si="14"/>
        <v>-1.3258010000000001E-2</v>
      </c>
      <c r="Q78" s="37">
        <f t="shared" si="15"/>
        <v>5.1498461999999998</v>
      </c>
      <c r="R78" s="37">
        <f t="shared" si="16"/>
        <v>26.485457719999999</v>
      </c>
      <c r="S78" s="37">
        <f t="shared" si="17"/>
        <v>11.935186380000001</v>
      </c>
      <c r="T78" s="37">
        <f t="shared" si="18"/>
        <v>214.10737599999999</v>
      </c>
      <c r="U78" s="162">
        <f t="shared" si="19"/>
        <v>2357.1923104000007</v>
      </c>
      <c r="W78" s="174">
        <v>2018</v>
      </c>
      <c r="X78" s="175">
        <v>1419787396.49</v>
      </c>
      <c r="Y78" s="175">
        <v>679740305.62</v>
      </c>
      <c r="Z78" s="175">
        <v>-13258.01</v>
      </c>
      <c r="AA78" s="175">
        <v>5149846.2</v>
      </c>
      <c r="AB78" s="175">
        <v>26485457.719999999</v>
      </c>
      <c r="AC78" s="175">
        <v>11935186.380000001</v>
      </c>
      <c r="AD78" s="175">
        <v>214107376</v>
      </c>
      <c r="AE78" s="175">
        <v>2357192310.4000006</v>
      </c>
    </row>
    <row r="79" spans="1:31" x14ac:dyDescent="0.2">
      <c r="A79" s="206">
        <f t="shared" si="11"/>
        <v>2019</v>
      </c>
      <c r="B79" s="149">
        <f>M79*'Inflation factors 2022'!B85</f>
        <v>1515.0954645902009</v>
      </c>
      <c r="C79" s="37">
        <f>N79*'Inflation factors 2022'!B85</f>
        <v>740.03493881672023</v>
      </c>
      <c r="D79" s="37" t="s">
        <v>62</v>
      </c>
      <c r="E79" s="37">
        <f>P79*'Inflation factors 2022'!B85</f>
        <v>-8.1063836724192886E-3</v>
      </c>
      <c r="F79" s="37">
        <f>Q79*'Inflation factors 2022'!B85</f>
        <v>5.5104661986507901</v>
      </c>
      <c r="G79" s="37">
        <f>R79*'Inflation factors 2022'!B85</f>
        <v>27.770806878463642</v>
      </c>
      <c r="H79" s="37">
        <f>S79*'Inflation factors 2022'!B85</f>
        <v>10.054376588707253</v>
      </c>
      <c r="I79" s="37">
        <f>T79*'Inflation factors 2022'!B85</f>
        <v>253.40557248372116</v>
      </c>
      <c r="J79" s="91">
        <f>U79*'Inflation factors 2022'!B85</f>
        <v>2551.8635191727917</v>
      </c>
      <c r="L79" s="25">
        <f t="shared" si="20"/>
        <v>2019</v>
      </c>
      <c r="M79" s="149">
        <f t="shared" si="12"/>
        <v>1379.9930114000001</v>
      </c>
      <c r="N79" s="37">
        <f t="shared" si="13"/>
        <v>674.04534409000007</v>
      </c>
      <c r="O79" s="37" t="s">
        <v>62</v>
      </c>
      <c r="P79" s="37">
        <f t="shared" si="14"/>
        <v>-7.3835300000000001E-3</v>
      </c>
      <c r="Q79" s="37">
        <f t="shared" si="15"/>
        <v>5.0190928699999997</v>
      </c>
      <c r="R79" s="37">
        <f t="shared" si="16"/>
        <v>25.294458540000001</v>
      </c>
      <c r="S79" s="37">
        <f t="shared" si="17"/>
        <v>9.1578185999999988</v>
      </c>
      <c r="T79" s="37">
        <f t="shared" si="18"/>
        <v>230.80916500000001</v>
      </c>
      <c r="U79" s="162">
        <f t="shared" si="19"/>
        <v>2324.3115069700002</v>
      </c>
      <c r="W79" s="174">
        <v>2019</v>
      </c>
      <c r="X79" s="175">
        <v>1379993011.4000001</v>
      </c>
      <c r="Y79" s="175">
        <v>674045344.09000003</v>
      </c>
      <c r="Z79" s="175">
        <v>-7383.53</v>
      </c>
      <c r="AA79" s="175">
        <v>5019092.87</v>
      </c>
      <c r="AB79" s="175">
        <v>25294458.539999999</v>
      </c>
      <c r="AC79" s="175">
        <v>9157818.5999999996</v>
      </c>
      <c r="AD79" s="175">
        <v>230809165</v>
      </c>
      <c r="AE79" s="175">
        <v>2324311506.9700003</v>
      </c>
    </row>
    <row r="80" spans="1:31" ht="18" customHeight="1" x14ac:dyDescent="0.2">
      <c r="A80" s="206">
        <f t="shared" si="11"/>
        <v>2020</v>
      </c>
      <c r="B80" s="149">
        <f>M80*'Inflation factors 2022'!B86</f>
        <v>1639.2607513287778</v>
      </c>
      <c r="C80" s="37">
        <f>N80*'Inflation factors 2022'!B86</f>
        <v>781.7250739621777</v>
      </c>
      <c r="D80" s="37" t="s">
        <v>62</v>
      </c>
      <c r="E80" s="37">
        <f>P80*'Inflation factors 2022'!B86</f>
        <v>-5.3030187068652387E-3</v>
      </c>
      <c r="F80" s="37">
        <f>Q80*'Inflation factors 2022'!B86</f>
        <v>5.350861919814748</v>
      </c>
      <c r="G80" s="37">
        <f>R80*'Inflation factors 2022'!B86</f>
        <v>26.845202069787508</v>
      </c>
      <c r="H80" s="37">
        <f>S80*'Inflation factors 2022'!B86</f>
        <v>12.758049260715584</v>
      </c>
      <c r="I80" s="37">
        <f>T80*'Inflation factors 2022'!B86</f>
        <v>286.98739902256631</v>
      </c>
      <c r="J80" s="91">
        <f>U80*'Inflation factors 2022'!B86</f>
        <v>2752.9220345451331</v>
      </c>
      <c r="L80" s="25">
        <f t="shared" si="20"/>
        <v>2020</v>
      </c>
      <c r="M80" s="149">
        <f t="shared" si="12"/>
        <v>1497.3696150000001</v>
      </c>
      <c r="N80" s="37">
        <f t="shared" si="13"/>
        <v>714.06051300000001</v>
      </c>
      <c r="O80" s="37" t="s">
        <v>62</v>
      </c>
      <c r="P80" s="37">
        <f t="shared" si="14"/>
        <v>-4.8440000000000002E-3</v>
      </c>
      <c r="Q80" s="37">
        <f t="shared" si="15"/>
        <v>4.887702</v>
      </c>
      <c r="R80" s="37">
        <f t="shared" si="16"/>
        <v>24.521535</v>
      </c>
      <c r="S80" s="37">
        <f t="shared" si="17"/>
        <v>11.653738000000001</v>
      </c>
      <c r="T80" s="37">
        <f t="shared" si="18"/>
        <v>262.146343</v>
      </c>
      <c r="U80" s="162">
        <f t="shared" si="19"/>
        <v>2514.6346020000001</v>
      </c>
      <c r="W80" s="174">
        <v>2020</v>
      </c>
      <c r="X80" s="175">
        <v>1497369615</v>
      </c>
      <c r="Y80" s="175">
        <v>714060513</v>
      </c>
      <c r="Z80" s="175">
        <v>-4844</v>
      </c>
      <c r="AA80" s="175">
        <v>4887702</v>
      </c>
      <c r="AB80" s="175">
        <v>24521535</v>
      </c>
      <c r="AC80" s="175">
        <v>11653738</v>
      </c>
      <c r="AD80" s="175">
        <v>262146343</v>
      </c>
      <c r="AE80" s="175">
        <v>2514634602</v>
      </c>
    </row>
    <row r="81" spans="1:31" x14ac:dyDescent="0.2">
      <c r="A81" s="206">
        <f t="shared" si="11"/>
        <v>2021</v>
      </c>
      <c r="B81" s="149">
        <f>M81*'Inflation factors 2022'!B87</f>
        <v>1562.0861795945887</v>
      </c>
      <c r="C81" s="37">
        <f>N81*'Inflation factors 2022'!B87</f>
        <v>749.62436845561581</v>
      </c>
      <c r="D81" s="37" t="s">
        <v>62</v>
      </c>
      <c r="E81" s="37">
        <f>P81*'Inflation factors 2022'!B87</f>
        <v>5.4525053314377115E-4</v>
      </c>
      <c r="F81" s="37">
        <f>Q81*'Inflation factors 2022'!B87</f>
        <v>4.986833524435756</v>
      </c>
      <c r="G81" s="37">
        <f>R81*'Inflation factors 2022'!B87</f>
        <v>25.656112535853918</v>
      </c>
      <c r="H81" s="37">
        <f>S81*'Inflation factors 2022'!B87</f>
        <v>10.509179128976365</v>
      </c>
      <c r="I81" s="37">
        <f>T81*'Inflation factors 2022'!B87</f>
        <v>283.28754219535278</v>
      </c>
      <c r="J81" s="91">
        <f>U81*'Inflation factors 2022'!B87</f>
        <v>2636.1507606853565</v>
      </c>
      <c r="L81" s="25">
        <f t="shared" si="20"/>
        <v>2021</v>
      </c>
      <c r="M81" s="149">
        <f t="shared" ref="M81:M82" si="21">X81/$M$2</f>
        <v>1458.2321649999999</v>
      </c>
      <c r="N81" s="37">
        <f t="shared" ref="N81:N82" si="22">Y81/$M$2</f>
        <v>699.78620899999999</v>
      </c>
      <c r="O81" s="37" t="s">
        <v>62</v>
      </c>
      <c r="P81" s="37">
        <f t="shared" ref="P81:P82" si="23">Z81/$M$2</f>
        <v>5.0900000000000001E-4</v>
      </c>
      <c r="Q81" s="37">
        <f t="shared" ref="Q81:Q82" si="24">AA81/$M$2</f>
        <v>4.6552879999999996</v>
      </c>
      <c r="R81" s="37">
        <f t="shared" ref="R81:R82" si="25">AB81/$M$2</f>
        <v>23.950386999999999</v>
      </c>
      <c r="S81" s="37">
        <f t="shared" ref="S81:S82" si="26">AC81/$M$2</f>
        <v>9.8104849999999999</v>
      </c>
      <c r="T81" s="37">
        <f t="shared" ref="T81:T82" si="27">AD81/$M$2</f>
        <v>264.45340299999998</v>
      </c>
      <c r="U81" s="162">
        <f t="shared" ref="U81:U82" si="28">AE81/$M$2</f>
        <v>2460.8884459999999</v>
      </c>
      <c r="W81" s="174">
        <v>2021</v>
      </c>
      <c r="X81" s="175">
        <v>1458232165</v>
      </c>
      <c r="Y81" s="175">
        <v>699786209</v>
      </c>
      <c r="Z81" s="175">
        <v>509</v>
      </c>
      <c r="AA81" s="175">
        <v>4655288</v>
      </c>
      <c r="AB81" s="175">
        <v>23950387</v>
      </c>
      <c r="AC81" s="175">
        <v>9810485</v>
      </c>
      <c r="AD81" s="175">
        <v>264453403</v>
      </c>
      <c r="AE81" s="175">
        <v>2460888446</v>
      </c>
    </row>
    <row r="82" spans="1:31" ht="12.75" customHeight="1" x14ac:dyDescent="0.2">
      <c r="A82" s="206">
        <f t="shared" si="11"/>
        <v>2022</v>
      </c>
      <c r="B82" s="149">
        <f>M82*'Inflation factors 2022'!B88</f>
        <v>1459.4667480000001</v>
      </c>
      <c r="C82" s="37">
        <f>N82*'Inflation factors 2022'!B88</f>
        <v>708.52790500000003</v>
      </c>
      <c r="D82" s="37" t="s">
        <v>62</v>
      </c>
      <c r="E82" s="37">
        <f>P82*'Inflation factors 2022'!B88</f>
        <v>-1.8309999999999999E-3</v>
      </c>
      <c r="F82" s="37">
        <f>Q82*'Inflation factors 2022'!B88</f>
        <v>4.473624</v>
      </c>
      <c r="G82" s="37">
        <f>R82*'Inflation factors 2022'!B88</f>
        <v>23.926559999999998</v>
      </c>
      <c r="H82" s="37">
        <f>S82*'Inflation factors 2022'!B88</f>
        <v>6.9902889999999998</v>
      </c>
      <c r="I82" s="37">
        <f>T82*'Inflation factors 2022'!B88</f>
        <v>273.17395599999998</v>
      </c>
      <c r="J82" s="91">
        <f>U82*'Inflation factors 2022'!B88</f>
        <v>2476.5572510000002</v>
      </c>
      <c r="L82" s="25">
        <f t="shared" si="20"/>
        <v>2022</v>
      </c>
      <c r="M82" s="149">
        <f t="shared" si="21"/>
        <v>1459.4667480000001</v>
      </c>
      <c r="N82" s="37">
        <f t="shared" si="22"/>
        <v>708.52790500000003</v>
      </c>
      <c r="O82" s="37" t="s">
        <v>62</v>
      </c>
      <c r="P82" s="37">
        <f t="shared" si="23"/>
        <v>-1.8309999999999999E-3</v>
      </c>
      <c r="Q82" s="37">
        <f t="shared" si="24"/>
        <v>4.473624</v>
      </c>
      <c r="R82" s="37">
        <f t="shared" si="25"/>
        <v>23.926559999999998</v>
      </c>
      <c r="S82" s="37">
        <f t="shared" si="26"/>
        <v>6.9902889999999998</v>
      </c>
      <c r="T82" s="37">
        <f t="shared" si="27"/>
        <v>273.17395599999998</v>
      </c>
      <c r="U82" s="162">
        <f t="shared" si="28"/>
        <v>2476.5572510000002</v>
      </c>
      <c r="W82" s="174">
        <v>2022</v>
      </c>
      <c r="X82" s="175">
        <v>1459466748</v>
      </c>
      <c r="Y82" s="175">
        <v>708527905</v>
      </c>
      <c r="Z82" s="175">
        <v>-1831</v>
      </c>
      <c r="AA82" s="175">
        <v>4473624</v>
      </c>
      <c r="AB82" s="175">
        <v>23926560</v>
      </c>
      <c r="AC82" s="175">
        <v>6990289</v>
      </c>
      <c r="AD82" s="175">
        <v>273173956</v>
      </c>
      <c r="AE82" s="175">
        <v>2476557251</v>
      </c>
    </row>
    <row r="83" spans="1:31" x14ac:dyDescent="0.2">
      <c r="B83" s="37"/>
      <c r="C83" s="37"/>
      <c r="D83" s="37"/>
      <c r="E83" s="37"/>
      <c r="F83" s="37"/>
      <c r="G83" s="37"/>
      <c r="H83" s="37"/>
      <c r="I83" s="37"/>
      <c r="J83" s="37"/>
      <c r="L83" s="25"/>
      <c r="M83" s="37"/>
      <c r="N83" s="37"/>
      <c r="P83" s="37"/>
      <c r="R83" s="37"/>
      <c r="S83" s="37"/>
      <c r="T83" s="37"/>
      <c r="U83" s="37"/>
      <c r="W83" s="176"/>
      <c r="X83" s="177"/>
      <c r="Y83" s="159"/>
      <c r="Z83" s="159"/>
      <c r="AA83" s="159" t="s">
        <v>93</v>
      </c>
      <c r="AB83" s="159"/>
      <c r="AC83" s="159"/>
      <c r="AD83" s="159"/>
      <c r="AE83" s="159"/>
    </row>
    <row r="84" spans="1:31" s="103" customFormat="1" ht="11.25" x14ac:dyDescent="0.2">
      <c r="A84" s="107" t="s">
        <v>110</v>
      </c>
      <c r="B84" s="102"/>
      <c r="L84" s="104" t="str">
        <f>A84</f>
        <v>Statistical Information Service 20.7.2023</v>
      </c>
      <c r="W84" s="106" t="str">
        <f>A84</f>
        <v>Statistical Information Service 20.7.2023</v>
      </c>
      <c r="X84" s="85"/>
      <c r="Y84" s="85"/>
      <c r="Z84" s="85"/>
      <c r="AA84" s="85"/>
      <c r="AB84" s="85"/>
      <c r="AC84" s="85"/>
      <c r="AD84" s="85"/>
      <c r="AE84" s="85"/>
    </row>
    <row r="85" spans="1:31" s="21" customFormat="1" x14ac:dyDescent="0.2">
      <c r="A85" s="20"/>
      <c r="B85" s="55"/>
      <c r="L85" s="24"/>
    </row>
    <row r="86" spans="1:31" x14ac:dyDescent="0.2">
      <c r="B86" s="56"/>
      <c r="C86" s="57"/>
      <c r="D86" s="57"/>
      <c r="E86" s="57"/>
      <c r="F86" s="57"/>
      <c r="G86" s="57"/>
      <c r="H86" s="57"/>
      <c r="I86" s="57"/>
    </row>
    <row r="87" spans="1:31" x14ac:dyDescent="0.2">
      <c r="B87" s="56"/>
      <c r="C87" s="57"/>
      <c r="D87" s="57"/>
      <c r="E87" s="57"/>
      <c r="F87" s="57"/>
      <c r="G87" s="57"/>
      <c r="H87" s="57"/>
      <c r="I87" s="57"/>
    </row>
    <row r="88" spans="1:31" x14ac:dyDescent="0.2">
      <c r="B88" s="56"/>
      <c r="C88" s="57"/>
      <c r="D88" s="57"/>
      <c r="E88" s="57"/>
      <c r="F88" s="57"/>
      <c r="G88" s="57"/>
      <c r="H88" s="57"/>
      <c r="I88" s="57"/>
    </row>
    <row r="89" spans="1:31" x14ac:dyDescent="0.2">
      <c r="B89" s="56"/>
      <c r="C89" s="57"/>
      <c r="D89" s="57"/>
      <c r="E89" s="57"/>
      <c r="F89" s="57"/>
      <c r="G89" s="57"/>
      <c r="H89" s="57"/>
      <c r="I89" s="57"/>
    </row>
    <row r="90" spans="1:31" x14ac:dyDescent="0.2">
      <c r="B90" s="56"/>
      <c r="C90" s="57"/>
      <c r="D90" s="57"/>
      <c r="E90" s="57"/>
      <c r="F90" s="57"/>
      <c r="G90" s="57"/>
      <c r="H90" s="57"/>
      <c r="I90" s="57"/>
    </row>
    <row r="91" spans="1:31" x14ac:dyDescent="0.2">
      <c r="B91" s="56"/>
      <c r="C91" s="57"/>
      <c r="D91" s="57"/>
      <c r="E91" s="57"/>
      <c r="F91" s="57"/>
      <c r="G91" s="57"/>
      <c r="H91" s="57"/>
      <c r="I91" s="57"/>
    </row>
    <row r="92" spans="1:31" x14ac:dyDescent="0.2">
      <c r="B92" s="56"/>
      <c r="C92" s="57"/>
      <c r="D92" s="57"/>
      <c r="E92" s="57"/>
      <c r="F92" s="57"/>
      <c r="G92" s="57"/>
      <c r="H92" s="57"/>
      <c r="I92" s="57"/>
    </row>
    <row r="93" spans="1:31" x14ac:dyDescent="0.2">
      <c r="B93" s="56"/>
      <c r="C93" s="57"/>
      <c r="D93" s="57"/>
      <c r="E93" s="57"/>
      <c r="F93" s="57"/>
      <c r="G93" s="57"/>
      <c r="H93" s="57"/>
      <c r="I93" s="57"/>
    </row>
    <row r="94" spans="1:31" x14ac:dyDescent="0.2">
      <c r="B94" s="56"/>
      <c r="C94" s="57"/>
      <c r="D94" s="57"/>
      <c r="E94" s="57"/>
      <c r="F94" s="57"/>
      <c r="G94" s="57"/>
      <c r="H94" s="57"/>
      <c r="I94" s="57"/>
    </row>
    <row r="95" spans="1:31" x14ac:dyDescent="0.2">
      <c r="B95" s="56"/>
      <c r="C95" s="57"/>
      <c r="D95" s="57"/>
      <c r="E95" s="57"/>
      <c r="F95" s="57"/>
      <c r="G95" s="57"/>
      <c r="H95" s="57"/>
      <c r="I95" s="57"/>
    </row>
    <row r="96" spans="1:31" x14ac:dyDescent="0.2">
      <c r="B96" s="56"/>
      <c r="C96" s="57"/>
      <c r="D96" s="57"/>
      <c r="E96" s="57"/>
      <c r="F96" s="57"/>
      <c r="G96" s="57"/>
      <c r="H96" s="57"/>
      <c r="I96" s="57"/>
    </row>
    <row r="97" spans="2:9" x14ac:dyDescent="0.2">
      <c r="B97" s="56"/>
      <c r="C97" s="57"/>
      <c r="D97" s="57"/>
      <c r="E97" s="57"/>
      <c r="F97" s="57"/>
      <c r="G97" s="57"/>
      <c r="H97" s="57"/>
      <c r="I97" s="57"/>
    </row>
    <row r="98" spans="2:9" x14ac:dyDescent="0.2">
      <c r="B98" s="56"/>
      <c r="C98" s="57"/>
      <c r="D98" s="57"/>
      <c r="E98" s="57"/>
      <c r="F98" s="57"/>
      <c r="G98" s="57"/>
      <c r="H98" s="57"/>
      <c r="I98" s="57"/>
    </row>
    <row r="99" spans="2:9" x14ac:dyDescent="0.2">
      <c r="B99" s="56"/>
      <c r="C99" s="57"/>
      <c r="D99" s="57"/>
      <c r="E99" s="57"/>
      <c r="F99" s="57"/>
      <c r="G99" s="57"/>
      <c r="H99" s="57"/>
      <c r="I99" s="57"/>
    </row>
    <row r="100" spans="2:9" x14ac:dyDescent="0.2">
      <c r="B100" s="56"/>
      <c r="C100" s="57"/>
      <c r="D100" s="57"/>
      <c r="E100" s="57"/>
      <c r="F100" s="57"/>
      <c r="G100" s="57"/>
      <c r="H100" s="57"/>
      <c r="I100" s="57"/>
    </row>
    <row r="101" spans="2:9" x14ac:dyDescent="0.2">
      <c r="B101" s="56"/>
      <c r="C101" s="57"/>
      <c r="D101" s="57"/>
      <c r="E101" s="57"/>
      <c r="F101" s="57"/>
      <c r="G101" s="57"/>
      <c r="H101" s="57"/>
      <c r="I101" s="57"/>
    </row>
    <row r="102" spans="2:9" x14ac:dyDescent="0.2">
      <c r="B102" s="56"/>
      <c r="C102" s="57"/>
      <c r="D102" s="57"/>
      <c r="E102" s="57"/>
      <c r="F102" s="57"/>
      <c r="G102" s="57"/>
      <c r="H102" s="57"/>
      <c r="I102" s="57"/>
    </row>
    <row r="103" spans="2:9" x14ac:dyDescent="0.2">
      <c r="B103" s="56"/>
      <c r="C103" s="57"/>
      <c r="D103" s="57"/>
      <c r="E103" s="57"/>
      <c r="F103" s="57"/>
      <c r="G103" s="57"/>
      <c r="H103" s="57"/>
      <c r="I103" s="57"/>
    </row>
    <row r="104" spans="2:9" x14ac:dyDescent="0.2">
      <c r="B104" s="56"/>
      <c r="C104" s="57"/>
      <c r="D104" s="57"/>
      <c r="E104" s="57"/>
      <c r="F104" s="57"/>
      <c r="G104" s="57"/>
      <c r="H104" s="57"/>
      <c r="I104" s="57"/>
    </row>
    <row r="105" spans="2:9" x14ac:dyDescent="0.2">
      <c r="B105" s="56"/>
      <c r="C105" s="57"/>
      <c r="D105" s="57"/>
      <c r="E105" s="57"/>
      <c r="F105" s="57"/>
      <c r="G105" s="57"/>
      <c r="H105" s="57"/>
      <c r="I105" s="57"/>
    </row>
    <row r="106" spans="2:9" x14ac:dyDescent="0.2">
      <c r="B106" s="56"/>
      <c r="C106" s="57"/>
      <c r="D106" s="57"/>
      <c r="E106" s="57"/>
      <c r="F106" s="57"/>
      <c r="G106" s="57"/>
      <c r="H106" s="57"/>
      <c r="I106" s="57"/>
    </row>
    <row r="107" spans="2:9" x14ac:dyDescent="0.2">
      <c r="B107" s="56"/>
      <c r="C107" s="57"/>
      <c r="D107" s="57"/>
      <c r="E107" s="57"/>
      <c r="F107" s="57"/>
      <c r="G107" s="57"/>
      <c r="H107" s="57"/>
      <c r="I107" s="57"/>
    </row>
    <row r="108" spans="2:9" x14ac:dyDescent="0.2">
      <c r="B108" s="56"/>
      <c r="C108" s="57"/>
      <c r="D108" s="57"/>
      <c r="E108" s="57"/>
      <c r="F108" s="57"/>
      <c r="G108" s="57"/>
      <c r="H108" s="57"/>
      <c r="I108" s="57"/>
    </row>
    <row r="109" spans="2:9" x14ac:dyDescent="0.2">
      <c r="B109" s="56"/>
      <c r="C109" s="57"/>
      <c r="D109" s="57"/>
      <c r="E109" s="57"/>
      <c r="F109" s="57"/>
      <c r="G109" s="57"/>
      <c r="H109" s="57"/>
      <c r="I109" s="57"/>
    </row>
    <row r="110" spans="2:9" x14ac:dyDescent="0.2">
      <c r="B110" s="56"/>
      <c r="C110" s="57"/>
      <c r="D110" s="57"/>
      <c r="E110" s="57"/>
      <c r="F110" s="57"/>
      <c r="G110" s="57"/>
      <c r="H110" s="57"/>
      <c r="I110" s="57"/>
    </row>
    <row r="111" spans="2:9" x14ac:dyDescent="0.2">
      <c r="B111" s="56"/>
      <c r="C111" s="57"/>
      <c r="D111" s="57"/>
      <c r="E111" s="57"/>
      <c r="F111" s="57"/>
      <c r="G111" s="57"/>
      <c r="H111" s="57"/>
      <c r="I111" s="57"/>
    </row>
    <row r="112" spans="2:9" x14ac:dyDescent="0.2">
      <c r="B112" s="56"/>
      <c r="C112" s="57"/>
      <c r="D112" s="57"/>
      <c r="E112" s="57"/>
      <c r="F112" s="57"/>
      <c r="G112" s="57"/>
      <c r="H112" s="57"/>
      <c r="I112" s="57"/>
    </row>
    <row r="113" spans="2:9" x14ac:dyDescent="0.2">
      <c r="B113" s="56"/>
      <c r="C113" s="57"/>
      <c r="D113" s="57"/>
      <c r="E113" s="57"/>
      <c r="F113" s="57"/>
      <c r="G113" s="57"/>
      <c r="H113" s="57"/>
      <c r="I113" s="57"/>
    </row>
    <row r="114" spans="2:9" x14ac:dyDescent="0.2">
      <c r="B114" s="56"/>
      <c r="C114" s="57"/>
      <c r="D114" s="57"/>
      <c r="E114" s="57"/>
      <c r="F114" s="57"/>
      <c r="G114" s="57"/>
      <c r="H114" s="57"/>
      <c r="I114" s="57"/>
    </row>
    <row r="115" spans="2:9" x14ac:dyDescent="0.2">
      <c r="B115" s="56"/>
      <c r="C115" s="57"/>
      <c r="D115" s="57"/>
      <c r="E115" s="57"/>
      <c r="F115" s="57"/>
      <c r="G115" s="57"/>
      <c r="H115" s="57"/>
      <c r="I115" s="57"/>
    </row>
    <row r="116" spans="2:9" x14ac:dyDescent="0.2">
      <c r="B116" s="56"/>
      <c r="C116" s="57"/>
      <c r="D116" s="57"/>
      <c r="E116" s="57"/>
      <c r="F116" s="57"/>
      <c r="G116" s="57"/>
      <c r="H116" s="57"/>
      <c r="I116" s="57"/>
    </row>
    <row r="117" spans="2:9" x14ac:dyDescent="0.2">
      <c r="B117" s="56"/>
      <c r="C117" s="57"/>
      <c r="D117" s="57"/>
      <c r="E117" s="57"/>
      <c r="F117" s="57"/>
      <c r="G117" s="57"/>
      <c r="H117" s="57"/>
      <c r="I117" s="57"/>
    </row>
    <row r="118" spans="2:9" x14ac:dyDescent="0.2">
      <c r="B118" s="56"/>
      <c r="C118" s="57"/>
      <c r="D118" s="57"/>
      <c r="E118" s="57"/>
      <c r="F118" s="57"/>
      <c r="G118" s="57"/>
      <c r="H118" s="57"/>
      <c r="I118" s="57"/>
    </row>
    <row r="119" spans="2:9" x14ac:dyDescent="0.2">
      <c r="B119" s="56"/>
      <c r="C119" s="57"/>
      <c r="D119" s="57"/>
      <c r="E119" s="57"/>
      <c r="F119" s="57"/>
      <c r="G119" s="57"/>
      <c r="H119" s="57"/>
      <c r="I119" s="57"/>
    </row>
    <row r="120" spans="2:9" x14ac:dyDescent="0.2">
      <c r="B120" s="56"/>
      <c r="C120" s="57"/>
      <c r="D120" s="57"/>
      <c r="E120" s="57"/>
      <c r="F120" s="57"/>
      <c r="G120" s="57"/>
      <c r="H120" s="57"/>
      <c r="I120" s="57"/>
    </row>
    <row r="121" spans="2:9" x14ac:dyDescent="0.2">
      <c r="B121" s="56"/>
      <c r="C121" s="57"/>
      <c r="D121" s="57"/>
      <c r="E121" s="57"/>
      <c r="F121" s="57"/>
      <c r="G121" s="57"/>
      <c r="H121" s="57"/>
      <c r="I121" s="57"/>
    </row>
    <row r="122" spans="2:9" x14ac:dyDescent="0.2">
      <c r="B122" s="56"/>
      <c r="C122" s="57"/>
      <c r="D122" s="57"/>
      <c r="E122" s="57"/>
      <c r="F122" s="57"/>
      <c r="G122" s="57"/>
      <c r="H122" s="57"/>
      <c r="I122" s="57"/>
    </row>
    <row r="123" spans="2:9" x14ac:dyDescent="0.2">
      <c r="B123" s="56"/>
      <c r="C123" s="57"/>
      <c r="D123" s="57"/>
      <c r="E123" s="57"/>
      <c r="F123" s="57"/>
      <c r="G123" s="57"/>
      <c r="H123" s="57"/>
      <c r="I123" s="57"/>
    </row>
    <row r="124" spans="2:9" x14ac:dyDescent="0.2">
      <c r="B124" s="56"/>
      <c r="C124" s="57"/>
      <c r="D124" s="57"/>
      <c r="E124" s="57"/>
      <c r="F124" s="57"/>
      <c r="G124" s="57"/>
      <c r="H124" s="57"/>
      <c r="I124" s="57"/>
    </row>
    <row r="125" spans="2:9" x14ac:dyDescent="0.2">
      <c r="B125" s="56"/>
      <c r="C125" s="57"/>
      <c r="D125" s="57"/>
      <c r="E125" s="57"/>
      <c r="F125" s="57"/>
      <c r="G125" s="57"/>
      <c r="H125" s="57"/>
      <c r="I125" s="57"/>
    </row>
    <row r="126" spans="2:9" x14ac:dyDescent="0.2">
      <c r="B126" s="56"/>
      <c r="C126" s="57"/>
      <c r="D126" s="57"/>
      <c r="E126" s="57"/>
      <c r="F126" s="57"/>
      <c r="G126" s="57"/>
      <c r="H126" s="57"/>
      <c r="I126" s="57"/>
    </row>
    <row r="127" spans="2:9" x14ac:dyDescent="0.2">
      <c r="B127" s="56"/>
      <c r="C127" s="57"/>
      <c r="D127" s="57"/>
      <c r="E127" s="57"/>
      <c r="F127" s="57"/>
      <c r="G127" s="57"/>
      <c r="H127" s="57"/>
      <c r="I127" s="57"/>
    </row>
    <row r="128" spans="2:9" x14ac:dyDescent="0.2">
      <c r="B128" s="56"/>
      <c r="C128" s="57"/>
      <c r="D128" s="57"/>
      <c r="E128" s="57"/>
      <c r="F128" s="57"/>
      <c r="G128" s="57"/>
      <c r="H128" s="57"/>
      <c r="I128" s="57"/>
    </row>
    <row r="129" spans="2:9" x14ac:dyDescent="0.2">
      <c r="B129" s="56"/>
      <c r="C129" s="57"/>
      <c r="D129" s="57"/>
      <c r="E129" s="57"/>
      <c r="F129" s="57"/>
      <c r="G129" s="57"/>
      <c r="H129" s="57"/>
      <c r="I129" s="57"/>
    </row>
    <row r="130" spans="2:9" x14ac:dyDescent="0.2">
      <c r="B130" s="56"/>
      <c r="C130" s="57"/>
      <c r="D130" s="57"/>
      <c r="E130" s="57"/>
      <c r="F130" s="57"/>
      <c r="G130" s="57"/>
      <c r="H130" s="57"/>
      <c r="I130" s="57"/>
    </row>
    <row r="131" spans="2:9" x14ac:dyDescent="0.2">
      <c r="B131" s="56"/>
      <c r="C131" s="57"/>
      <c r="D131" s="57"/>
      <c r="E131" s="57"/>
      <c r="F131" s="57"/>
      <c r="G131" s="57"/>
      <c r="H131" s="57"/>
      <c r="I131" s="57"/>
    </row>
    <row r="132" spans="2:9" x14ac:dyDescent="0.2">
      <c r="B132" s="56"/>
      <c r="C132" s="57"/>
      <c r="D132" s="57"/>
      <c r="E132" s="57"/>
      <c r="F132" s="57"/>
      <c r="G132" s="57"/>
      <c r="H132" s="57"/>
      <c r="I132" s="57"/>
    </row>
    <row r="133" spans="2:9" x14ac:dyDescent="0.2">
      <c r="B133" s="56"/>
      <c r="C133" s="57"/>
      <c r="D133" s="57"/>
      <c r="E133" s="57"/>
      <c r="F133" s="57"/>
      <c r="G133" s="57"/>
      <c r="H133" s="57"/>
      <c r="I133" s="57"/>
    </row>
    <row r="134" spans="2:9" x14ac:dyDescent="0.2">
      <c r="B134" s="56"/>
      <c r="C134" s="57"/>
      <c r="D134" s="57"/>
      <c r="E134" s="57"/>
      <c r="F134" s="57"/>
      <c r="G134" s="57"/>
      <c r="H134" s="57"/>
      <c r="I134" s="57"/>
    </row>
    <row r="135" spans="2:9" x14ac:dyDescent="0.2">
      <c r="B135" s="56"/>
      <c r="C135" s="57"/>
      <c r="D135" s="57"/>
      <c r="E135" s="57"/>
      <c r="F135" s="57"/>
      <c r="G135" s="57"/>
      <c r="H135" s="57"/>
      <c r="I135" s="57"/>
    </row>
    <row r="136" spans="2:9" x14ac:dyDescent="0.2">
      <c r="B136" s="56"/>
      <c r="C136" s="57"/>
      <c r="D136" s="57"/>
      <c r="E136" s="57"/>
      <c r="F136" s="57"/>
      <c r="G136" s="57"/>
      <c r="H136" s="57"/>
      <c r="I136" s="57"/>
    </row>
    <row r="137" spans="2:9" x14ac:dyDescent="0.2">
      <c r="B137" s="56"/>
      <c r="C137" s="57"/>
      <c r="D137" s="57"/>
      <c r="E137" s="57"/>
      <c r="F137" s="57"/>
      <c r="G137" s="57"/>
      <c r="H137" s="57"/>
      <c r="I137" s="57"/>
    </row>
    <row r="138" spans="2:9" x14ac:dyDescent="0.2">
      <c r="B138" s="56"/>
      <c r="C138" s="57"/>
      <c r="D138" s="57"/>
      <c r="E138" s="57"/>
      <c r="F138" s="57"/>
      <c r="G138" s="57"/>
      <c r="H138" s="57"/>
      <c r="I138" s="57"/>
    </row>
    <row r="139" spans="2:9" x14ac:dyDescent="0.2">
      <c r="B139" s="56"/>
      <c r="C139" s="57"/>
      <c r="D139" s="57"/>
      <c r="E139" s="57"/>
      <c r="F139" s="57"/>
      <c r="G139" s="57"/>
      <c r="H139" s="57"/>
      <c r="I139" s="57"/>
    </row>
    <row r="140" spans="2:9" x14ac:dyDescent="0.2">
      <c r="B140" s="56"/>
      <c r="C140" s="57"/>
      <c r="D140" s="57"/>
      <c r="E140" s="57"/>
      <c r="F140" s="57"/>
      <c r="G140" s="57"/>
      <c r="H140" s="57"/>
      <c r="I140" s="57"/>
    </row>
    <row r="141" spans="2:9" x14ac:dyDescent="0.2">
      <c r="B141" s="56"/>
      <c r="C141" s="57"/>
      <c r="D141" s="57"/>
      <c r="E141" s="57"/>
      <c r="F141" s="57"/>
      <c r="G141" s="57"/>
      <c r="H141" s="57"/>
      <c r="I141" s="57"/>
    </row>
    <row r="142" spans="2:9" x14ac:dyDescent="0.2">
      <c r="B142" s="56"/>
      <c r="C142" s="57"/>
      <c r="D142" s="57"/>
      <c r="E142" s="57"/>
      <c r="F142" s="57"/>
      <c r="G142" s="57"/>
      <c r="H142" s="57"/>
      <c r="I142" s="57"/>
    </row>
    <row r="143" spans="2:9" x14ac:dyDescent="0.2">
      <c r="B143" s="56"/>
      <c r="C143" s="57"/>
      <c r="D143" s="57"/>
      <c r="E143" s="57"/>
      <c r="F143" s="57"/>
      <c r="G143" s="57"/>
      <c r="H143" s="57"/>
      <c r="I143" s="57"/>
    </row>
    <row r="144" spans="2:9" x14ac:dyDescent="0.2">
      <c r="B144" s="56"/>
      <c r="C144" s="57"/>
      <c r="D144" s="57"/>
      <c r="E144" s="57"/>
      <c r="F144" s="57"/>
      <c r="G144" s="57"/>
      <c r="H144" s="57"/>
      <c r="I144" s="57"/>
    </row>
    <row r="145" spans="2:9" x14ac:dyDescent="0.2">
      <c r="B145" s="56"/>
      <c r="C145" s="57"/>
      <c r="D145" s="57"/>
      <c r="E145" s="57"/>
      <c r="F145" s="57"/>
      <c r="G145" s="57"/>
      <c r="H145" s="57"/>
      <c r="I145" s="57"/>
    </row>
    <row r="146" spans="2:9" x14ac:dyDescent="0.2">
      <c r="B146" s="56"/>
      <c r="C146" s="57"/>
      <c r="D146" s="57"/>
      <c r="E146" s="57"/>
      <c r="F146" s="57"/>
      <c r="G146" s="57"/>
      <c r="H146" s="57"/>
      <c r="I146" s="57"/>
    </row>
    <row r="147" spans="2:9" x14ac:dyDescent="0.2">
      <c r="B147" s="56"/>
      <c r="C147" s="57"/>
      <c r="D147" s="57"/>
      <c r="E147" s="57"/>
      <c r="F147" s="57"/>
      <c r="G147" s="57"/>
      <c r="H147" s="57"/>
      <c r="I147" s="57"/>
    </row>
    <row r="148" spans="2:9" x14ac:dyDescent="0.2">
      <c r="B148" s="56"/>
      <c r="C148" s="57"/>
      <c r="D148" s="57"/>
      <c r="E148" s="57"/>
      <c r="F148" s="57"/>
      <c r="G148" s="57"/>
      <c r="H148" s="57"/>
      <c r="I148" s="57"/>
    </row>
    <row r="149" spans="2:9" x14ac:dyDescent="0.2">
      <c r="B149" s="56"/>
      <c r="C149" s="57"/>
      <c r="D149" s="57"/>
      <c r="E149" s="57"/>
      <c r="F149" s="57"/>
      <c r="G149" s="57"/>
      <c r="H149" s="57"/>
      <c r="I149" s="57"/>
    </row>
    <row r="150" spans="2:9" x14ac:dyDescent="0.2">
      <c r="B150" s="56"/>
      <c r="C150" s="57"/>
      <c r="D150" s="57"/>
      <c r="E150" s="57"/>
      <c r="F150" s="57"/>
      <c r="G150" s="57"/>
      <c r="H150" s="57"/>
      <c r="I150" s="57"/>
    </row>
    <row r="151" spans="2:9" x14ac:dyDescent="0.2">
      <c r="B151" s="56"/>
      <c r="C151" s="57"/>
      <c r="D151" s="57"/>
      <c r="E151" s="57"/>
      <c r="F151" s="57"/>
      <c r="G151" s="57"/>
      <c r="H151" s="57"/>
      <c r="I151" s="57"/>
    </row>
    <row r="152" spans="2:9" x14ac:dyDescent="0.2">
      <c r="B152" s="56"/>
      <c r="C152" s="57"/>
      <c r="D152" s="57"/>
      <c r="E152" s="57"/>
      <c r="F152" s="57"/>
      <c r="G152" s="57"/>
      <c r="H152" s="57"/>
      <c r="I152" s="57"/>
    </row>
    <row r="153" spans="2:9" x14ac:dyDescent="0.2">
      <c r="B153" s="56"/>
      <c r="C153" s="57"/>
      <c r="D153" s="57"/>
      <c r="E153" s="57"/>
      <c r="F153" s="57"/>
      <c r="G153" s="57"/>
      <c r="H153" s="57"/>
      <c r="I153" s="57"/>
    </row>
    <row r="154" spans="2:9" x14ac:dyDescent="0.2">
      <c r="B154" s="56"/>
      <c r="C154" s="57"/>
      <c r="D154" s="57"/>
      <c r="E154" s="57"/>
      <c r="F154" s="57"/>
      <c r="G154" s="57"/>
      <c r="H154" s="57"/>
      <c r="I154" s="57"/>
    </row>
    <row r="155" spans="2:9" x14ac:dyDescent="0.2">
      <c r="B155" s="56"/>
      <c r="C155" s="57"/>
      <c r="D155" s="57"/>
      <c r="E155" s="57"/>
      <c r="F155" s="57"/>
      <c r="G155" s="57"/>
      <c r="H155" s="57"/>
      <c r="I155" s="57"/>
    </row>
    <row r="156" spans="2:9" x14ac:dyDescent="0.2">
      <c r="B156" s="56"/>
      <c r="C156" s="57"/>
      <c r="D156" s="57"/>
      <c r="E156" s="57"/>
      <c r="F156" s="57"/>
      <c r="G156" s="57"/>
      <c r="H156" s="57"/>
      <c r="I156" s="57"/>
    </row>
    <row r="157" spans="2:9" x14ac:dyDescent="0.2">
      <c r="B157" s="56"/>
      <c r="C157" s="57"/>
      <c r="D157" s="57"/>
      <c r="E157" s="57"/>
      <c r="F157" s="57"/>
      <c r="G157" s="57"/>
      <c r="H157" s="57"/>
      <c r="I157" s="57"/>
    </row>
    <row r="158" spans="2:9" x14ac:dyDescent="0.2">
      <c r="B158" s="56"/>
      <c r="C158" s="57"/>
      <c r="D158" s="57"/>
      <c r="E158" s="57"/>
      <c r="F158" s="57"/>
      <c r="G158" s="57"/>
      <c r="H158" s="57"/>
      <c r="I158" s="57"/>
    </row>
    <row r="159" spans="2:9" x14ac:dyDescent="0.2">
      <c r="B159" s="56"/>
      <c r="C159" s="57"/>
      <c r="D159" s="57"/>
      <c r="E159" s="57"/>
      <c r="F159" s="57"/>
      <c r="G159" s="57"/>
      <c r="H159" s="57"/>
      <c r="I159" s="57"/>
    </row>
    <row r="160" spans="2:9" x14ac:dyDescent="0.2">
      <c r="B160" s="56"/>
      <c r="C160" s="57"/>
      <c r="D160" s="57"/>
      <c r="E160" s="57"/>
      <c r="F160" s="57"/>
      <c r="G160" s="57"/>
      <c r="H160" s="57"/>
      <c r="I160" s="57"/>
    </row>
    <row r="161" spans="2:9" x14ac:dyDescent="0.2">
      <c r="B161" s="56"/>
      <c r="C161" s="57"/>
      <c r="D161" s="57"/>
      <c r="E161" s="57"/>
      <c r="F161" s="57"/>
      <c r="G161" s="57"/>
      <c r="H161" s="57"/>
      <c r="I161" s="57"/>
    </row>
    <row r="162" spans="2:9" x14ac:dyDescent="0.2">
      <c r="B162" s="56"/>
      <c r="C162" s="57"/>
      <c r="D162" s="57"/>
      <c r="E162" s="57"/>
      <c r="F162" s="57"/>
      <c r="G162" s="57"/>
      <c r="H162" s="57"/>
      <c r="I162" s="57"/>
    </row>
    <row r="163" spans="2:9" x14ac:dyDescent="0.2">
      <c r="B163" s="56"/>
      <c r="C163" s="57"/>
      <c r="D163" s="57"/>
      <c r="E163" s="57"/>
      <c r="F163" s="57"/>
      <c r="G163" s="57"/>
      <c r="H163" s="57"/>
      <c r="I163" s="57"/>
    </row>
    <row r="164" spans="2:9" x14ac:dyDescent="0.2">
      <c r="B164" s="56"/>
      <c r="C164" s="57"/>
      <c r="D164" s="57"/>
      <c r="E164" s="57"/>
      <c r="F164" s="57"/>
      <c r="G164" s="57"/>
      <c r="H164" s="57"/>
      <c r="I164" s="57"/>
    </row>
    <row r="165" spans="2:9" x14ac:dyDescent="0.2">
      <c r="B165" s="56"/>
      <c r="C165" s="57"/>
      <c r="D165" s="57"/>
      <c r="E165" s="57"/>
      <c r="F165" s="57"/>
      <c r="G165" s="57"/>
      <c r="H165" s="57"/>
      <c r="I165" s="57"/>
    </row>
    <row r="166" spans="2:9" x14ac:dyDescent="0.2">
      <c r="B166" s="56"/>
      <c r="C166" s="57"/>
      <c r="D166" s="57"/>
      <c r="E166" s="57"/>
      <c r="F166" s="57"/>
      <c r="G166" s="57"/>
      <c r="H166" s="57"/>
      <c r="I166" s="57"/>
    </row>
    <row r="167" spans="2:9" x14ac:dyDescent="0.2">
      <c r="B167" s="56"/>
      <c r="C167" s="57"/>
      <c r="D167" s="57"/>
      <c r="E167" s="57"/>
      <c r="F167" s="57"/>
      <c r="G167" s="57"/>
      <c r="H167" s="57"/>
      <c r="I167" s="57"/>
    </row>
    <row r="168" spans="2:9" x14ac:dyDescent="0.2">
      <c r="B168" s="56"/>
      <c r="C168" s="57"/>
      <c r="D168" s="57"/>
      <c r="E168" s="57"/>
      <c r="F168" s="57"/>
      <c r="G168" s="57"/>
      <c r="H168" s="57"/>
      <c r="I168" s="57"/>
    </row>
    <row r="169" spans="2:9" x14ac:dyDescent="0.2">
      <c r="B169" s="56"/>
      <c r="C169" s="57"/>
      <c r="D169" s="57"/>
      <c r="E169" s="57"/>
      <c r="F169" s="57"/>
      <c r="G169" s="57"/>
      <c r="H169" s="57"/>
      <c r="I169" s="57"/>
    </row>
    <row r="170" spans="2:9" x14ac:dyDescent="0.2">
      <c r="B170" s="56"/>
      <c r="C170" s="57"/>
      <c r="D170" s="57"/>
      <c r="E170" s="57"/>
      <c r="F170" s="57"/>
      <c r="G170" s="57"/>
      <c r="H170" s="57"/>
      <c r="I170" s="57"/>
    </row>
    <row r="171" spans="2:9" x14ac:dyDescent="0.2">
      <c r="B171" s="56"/>
      <c r="C171" s="57"/>
      <c r="D171" s="57"/>
      <c r="E171" s="57"/>
      <c r="F171" s="57"/>
      <c r="G171" s="57"/>
      <c r="H171" s="57"/>
      <c r="I171" s="57"/>
    </row>
    <row r="172" spans="2:9" x14ac:dyDescent="0.2">
      <c r="B172" s="56"/>
      <c r="C172" s="57"/>
      <c r="D172" s="57"/>
      <c r="E172" s="57"/>
      <c r="F172" s="57"/>
      <c r="G172" s="57"/>
      <c r="H172" s="57"/>
      <c r="I172" s="57"/>
    </row>
    <row r="173" spans="2:9" x14ac:dyDescent="0.2">
      <c r="B173" s="56"/>
      <c r="C173" s="57"/>
      <c r="D173" s="57"/>
      <c r="E173" s="57"/>
      <c r="F173" s="57"/>
      <c r="G173" s="57"/>
      <c r="H173" s="57"/>
      <c r="I173" s="57"/>
    </row>
    <row r="174" spans="2:9" x14ac:dyDescent="0.2">
      <c r="B174" s="56"/>
      <c r="C174" s="57"/>
      <c r="D174" s="57"/>
      <c r="E174" s="57"/>
      <c r="F174" s="57"/>
      <c r="G174" s="57"/>
      <c r="H174" s="57"/>
      <c r="I174" s="57"/>
    </row>
    <row r="175" spans="2:9" x14ac:dyDescent="0.2">
      <c r="B175" s="56"/>
      <c r="C175" s="57"/>
      <c r="D175" s="57"/>
      <c r="E175" s="57"/>
      <c r="F175" s="57"/>
      <c r="G175" s="57"/>
      <c r="H175" s="57"/>
      <c r="I175" s="57"/>
    </row>
    <row r="176" spans="2:9" x14ac:dyDescent="0.2">
      <c r="B176" s="56"/>
      <c r="C176" s="57"/>
      <c r="D176" s="57"/>
      <c r="E176" s="57"/>
      <c r="F176" s="57"/>
      <c r="G176" s="57"/>
      <c r="H176" s="57"/>
      <c r="I176" s="57"/>
    </row>
    <row r="177" spans="2:9" x14ac:dyDescent="0.2">
      <c r="B177" s="56"/>
      <c r="C177" s="57"/>
      <c r="D177" s="57"/>
      <c r="E177" s="57"/>
      <c r="F177" s="57"/>
      <c r="G177" s="57"/>
      <c r="H177" s="57"/>
      <c r="I177" s="57"/>
    </row>
    <row r="178" spans="2:9" x14ac:dyDescent="0.2">
      <c r="B178" s="56"/>
      <c r="C178" s="57"/>
      <c r="D178" s="57"/>
      <c r="E178" s="57"/>
      <c r="F178" s="57"/>
      <c r="G178" s="57"/>
      <c r="H178" s="57"/>
      <c r="I178" s="57"/>
    </row>
    <row r="179" spans="2:9" x14ac:dyDescent="0.2">
      <c r="B179" s="56"/>
      <c r="C179" s="57"/>
      <c r="D179" s="57"/>
      <c r="E179" s="57"/>
      <c r="F179" s="57"/>
      <c r="G179" s="57"/>
      <c r="H179" s="57"/>
      <c r="I179" s="57"/>
    </row>
    <row r="180" spans="2:9" x14ac:dyDescent="0.2">
      <c r="B180" s="56"/>
      <c r="C180" s="57"/>
      <c r="D180" s="57"/>
      <c r="E180" s="57"/>
      <c r="F180" s="57"/>
      <c r="G180" s="57"/>
      <c r="H180" s="57"/>
      <c r="I180" s="57"/>
    </row>
    <row r="181" spans="2:9" x14ac:dyDescent="0.2">
      <c r="B181" s="56"/>
      <c r="C181" s="57"/>
      <c r="D181" s="57"/>
      <c r="E181" s="57"/>
      <c r="F181" s="57"/>
      <c r="G181" s="57"/>
      <c r="H181" s="57"/>
      <c r="I181" s="57"/>
    </row>
    <row r="182" spans="2:9" x14ac:dyDescent="0.2">
      <c r="B182" s="56"/>
      <c r="C182" s="57"/>
      <c r="D182" s="57"/>
      <c r="E182" s="57"/>
      <c r="F182" s="57"/>
      <c r="G182" s="57"/>
      <c r="H182" s="57"/>
      <c r="I182" s="57"/>
    </row>
    <row r="183" spans="2:9" x14ac:dyDescent="0.2">
      <c r="B183" s="56"/>
      <c r="C183" s="57"/>
      <c r="D183" s="57"/>
      <c r="E183" s="57"/>
      <c r="F183" s="57"/>
      <c r="G183" s="57"/>
      <c r="H183" s="57"/>
      <c r="I183" s="57"/>
    </row>
    <row r="184" spans="2:9" x14ac:dyDescent="0.2">
      <c r="B184" s="56"/>
      <c r="C184" s="57"/>
      <c r="D184" s="57"/>
      <c r="E184" s="57"/>
      <c r="F184" s="57"/>
      <c r="G184" s="57"/>
      <c r="H184" s="57"/>
      <c r="I184" s="57"/>
    </row>
    <row r="185" spans="2:9" x14ac:dyDescent="0.2">
      <c r="B185" s="56"/>
      <c r="C185" s="57"/>
      <c r="D185" s="57"/>
      <c r="E185" s="57"/>
      <c r="F185" s="57"/>
      <c r="G185" s="57"/>
      <c r="H185" s="57"/>
      <c r="I185" s="57"/>
    </row>
    <row r="186" spans="2:9" x14ac:dyDescent="0.2">
      <c r="B186" s="56"/>
      <c r="C186" s="57"/>
      <c r="D186" s="57"/>
      <c r="E186" s="57"/>
      <c r="F186" s="57"/>
      <c r="G186" s="57"/>
      <c r="H186" s="57"/>
      <c r="I186" s="57"/>
    </row>
    <row r="187" spans="2:9" x14ac:dyDescent="0.2">
      <c r="B187" s="56"/>
      <c r="C187" s="57"/>
      <c r="D187" s="57"/>
      <c r="E187" s="57"/>
      <c r="F187" s="57"/>
      <c r="G187" s="57"/>
      <c r="H187" s="57"/>
      <c r="I187" s="57"/>
    </row>
    <row r="188" spans="2:9" x14ac:dyDescent="0.2">
      <c r="B188" s="56"/>
      <c r="C188" s="57"/>
      <c r="D188" s="57"/>
      <c r="E188" s="57"/>
      <c r="F188" s="57"/>
      <c r="G188" s="57"/>
      <c r="H188" s="57"/>
      <c r="I188" s="57"/>
    </row>
    <row r="189" spans="2:9" x14ac:dyDescent="0.2">
      <c r="B189" s="56"/>
      <c r="C189" s="57"/>
      <c r="D189" s="57"/>
      <c r="E189" s="57"/>
      <c r="F189" s="57"/>
      <c r="G189" s="57"/>
      <c r="H189" s="57"/>
      <c r="I189" s="57"/>
    </row>
    <row r="190" spans="2:9" x14ac:dyDescent="0.2">
      <c r="B190" s="56"/>
      <c r="C190" s="57"/>
      <c r="D190" s="57"/>
      <c r="E190" s="57"/>
      <c r="F190" s="57"/>
      <c r="G190" s="57"/>
      <c r="H190" s="57"/>
      <c r="I190" s="57"/>
    </row>
    <row r="191" spans="2:9" x14ac:dyDescent="0.2">
      <c r="B191" s="56"/>
      <c r="C191" s="57"/>
      <c r="D191" s="57"/>
      <c r="E191" s="57"/>
      <c r="F191" s="57"/>
      <c r="G191" s="57"/>
      <c r="H191" s="57"/>
      <c r="I191" s="57"/>
    </row>
    <row r="192" spans="2:9" x14ac:dyDescent="0.2">
      <c r="B192" s="56"/>
      <c r="C192" s="57"/>
      <c r="D192" s="57"/>
      <c r="E192" s="57"/>
      <c r="F192" s="57"/>
      <c r="G192" s="57"/>
      <c r="H192" s="57"/>
      <c r="I192" s="57"/>
    </row>
    <row r="193" spans="2:9" x14ac:dyDescent="0.2">
      <c r="B193" s="56"/>
      <c r="C193" s="57"/>
      <c r="D193" s="57"/>
      <c r="E193" s="57"/>
      <c r="F193" s="57"/>
      <c r="G193" s="57"/>
      <c r="H193" s="57"/>
      <c r="I193" s="57"/>
    </row>
    <row r="194" spans="2:9" x14ac:dyDescent="0.2">
      <c r="B194" s="56"/>
      <c r="C194" s="57"/>
      <c r="D194" s="57"/>
      <c r="E194" s="57"/>
      <c r="F194" s="57"/>
      <c r="G194" s="57"/>
      <c r="H194" s="57"/>
      <c r="I194" s="57"/>
    </row>
    <row r="195" spans="2:9" x14ac:dyDescent="0.2">
      <c r="B195" s="56"/>
      <c r="C195" s="57"/>
      <c r="D195" s="57"/>
      <c r="E195" s="57"/>
      <c r="F195" s="57"/>
      <c r="G195" s="57"/>
      <c r="H195" s="57"/>
      <c r="I195" s="57"/>
    </row>
    <row r="196" spans="2:9" x14ac:dyDescent="0.2">
      <c r="B196" s="56"/>
      <c r="C196" s="57"/>
      <c r="D196" s="57"/>
      <c r="E196" s="57"/>
      <c r="F196" s="57"/>
      <c r="G196" s="57"/>
      <c r="H196" s="57"/>
      <c r="I196" s="57"/>
    </row>
    <row r="197" spans="2:9" x14ac:dyDescent="0.2">
      <c r="B197" s="56"/>
      <c r="C197" s="57"/>
      <c r="D197" s="57"/>
      <c r="E197" s="57"/>
      <c r="F197" s="57"/>
      <c r="G197" s="57"/>
      <c r="H197" s="57"/>
      <c r="I197" s="57"/>
    </row>
    <row r="198" spans="2:9" x14ac:dyDescent="0.2">
      <c r="B198" s="56"/>
      <c r="C198" s="57"/>
      <c r="D198" s="57"/>
      <c r="E198" s="57"/>
      <c r="F198" s="57"/>
      <c r="G198" s="57"/>
      <c r="H198" s="57"/>
      <c r="I198" s="57"/>
    </row>
    <row r="199" spans="2:9" x14ac:dyDescent="0.2">
      <c r="B199" s="56"/>
      <c r="C199" s="57"/>
      <c r="D199" s="57"/>
      <c r="E199" s="57"/>
      <c r="F199" s="57"/>
      <c r="G199" s="57"/>
      <c r="H199" s="57"/>
      <c r="I199" s="57"/>
    </row>
    <row r="200" spans="2:9" x14ac:dyDescent="0.2">
      <c r="B200" s="56"/>
      <c r="C200" s="57"/>
      <c r="D200" s="57"/>
      <c r="E200" s="57"/>
      <c r="F200" s="57"/>
      <c r="G200" s="57"/>
      <c r="H200" s="57"/>
      <c r="I200" s="57"/>
    </row>
    <row r="201" spans="2:9" x14ac:dyDescent="0.2">
      <c r="B201" s="56"/>
      <c r="C201" s="57"/>
      <c r="D201" s="57"/>
      <c r="E201" s="57"/>
      <c r="F201" s="57"/>
      <c r="G201" s="57"/>
      <c r="H201" s="57"/>
      <c r="I201" s="57"/>
    </row>
    <row r="202" spans="2:9" x14ac:dyDescent="0.2">
      <c r="B202" s="56"/>
      <c r="C202" s="57"/>
      <c r="D202" s="57"/>
      <c r="E202" s="57"/>
      <c r="F202" s="57"/>
      <c r="G202" s="57"/>
      <c r="H202" s="57"/>
      <c r="I202" s="57"/>
    </row>
    <row r="203" spans="2:9" x14ac:dyDescent="0.2">
      <c r="B203" s="56"/>
      <c r="C203" s="57"/>
      <c r="D203" s="57"/>
      <c r="E203" s="57"/>
      <c r="F203" s="57"/>
      <c r="G203" s="57"/>
      <c r="H203" s="57"/>
      <c r="I203" s="57"/>
    </row>
    <row r="204" spans="2:9" x14ac:dyDescent="0.2">
      <c r="B204" s="56"/>
      <c r="C204" s="57"/>
      <c r="D204" s="57"/>
      <c r="E204" s="57"/>
      <c r="F204" s="57"/>
      <c r="G204" s="57"/>
      <c r="H204" s="57"/>
      <c r="I204" s="57"/>
    </row>
    <row r="205" spans="2:9" x14ac:dyDescent="0.2">
      <c r="B205" s="56"/>
      <c r="C205" s="57"/>
      <c r="D205" s="57"/>
      <c r="E205" s="57"/>
      <c r="F205" s="57"/>
      <c r="G205" s="57"/>
      <c r="H205" s="57"/>
      <c r="I205" s="57"/>
    </row>
    <row r="206" spans="2:9" x14ac:dyDescent="0.2">
      <c r="B206" s="56"/>
      <c r="C206" s="57"/>
      <c r="D206" s="57"/>
      <c r="E206" s="57"/>
      <c r="F206" s="57"/>
      <c r="G206" s="57"/>
      <c r="H206" s="57"/>
      <c r="I206" s="57"/>
    </row>
    <row r="207" spans="2:9" x14ac:dyDescent="0.2">
      <c r="B207" s="56"/>
      <c r="C207" s="57"/>
      <c r="D207" s="57"/>
      <c r="E207" s="57"/>
      <c r="F207" s="57"/>
      <c r="G207" s="57"/>
      <c r="H207" s="57"/>
      <c r="I207" s="57"/>
    </row>
    <row r="208" spans="2:9" x14ac:dyDescent="0.2">
      <c r="B208" s="56"/>
      <c r="C208" s="57"/>
      <c r="D208" s="57"/>
      <c r="E208" s="57"/>
      <c r="F208" s="57"/>
      <c r="G208" s="57"/>
      <c r="H208" s="57"/>
      <c r="I208" s="57"/>
    </row>
    <row r="209" spans="2:9" x14ac:dyDescent="0.2">
      <c r="B209" s="56"/>
      <c r="C209" s="57"/>
      <c r="D209" s="57"/>
      <c r="E209" s="57"/>
      <c r="F209" s="57"/>
      <c r="G209" s="57"/>
      <c r="H209" s="57"/>
      <c r="I209" s="57"/>
    </row>
    <row r="210" spans="2:9" x14ac:dyDescent="0.2">
      <c r="B210" s="56"/>
      <c r="C210" s="57"/>
      <c r="D210" s="57"/>
      <c r="E210" s="57"/>
      <c r="F210" s="57"/>
      <c r="G210" s="57"/>
      <c r="H210" s="57"/>
      <c r="I210" s="57"/>
    </row>
    <row r="211" spans="2:9" x14ac:dyDescent="0.2">
      <c r="B211" s="56"/>
      <c r="C211" s="57"/>
      <c r="D211" s="57"/>
      <c r="E211" s="57"/>
      <c r="F211" s="57"/>
      <c r="G211" s="57"/>
      <c r="H211" s="57"/>
      <c r="I211" s="57"/>
    </row>
    <row r="212" spans="2:9" x14ac:dyDescent="0.2">
      <c r="B212" s="56"/>
      <c r="C212" s="57"/>
      <c r="D212" s="57"/>
      <c r="E212" s="57"/>
      <c r="F212" s="57"/>
      <c r="G212" s="57"/>
      <c r="H212" s="57"/>
      <c r="I212" s="57"/>
    </row>
    <row r="213" spans="2:9" x14ac:dyDescent="0.2">
      <c r="B213" s="56"/>
      <c r="C213" s="57"/>
      <c r="D213" s="57"/>
      <c r="E213" s="57"/>
      <c r="F213" s="57"/>
      <c r="G213" s="57"/>
      <c r="H213" s="57"/>
      <c r="I213" s="57"/>
    </row>
    <row r="214" spans="2:9" x14ac:dyDescent="0.2">
      <c r="B214" s="56"/>
      <c r="C214" s="57"/>
      <c r="D214" s="57"/>
      <c r="E214" s="57"/>
      <c r="F214" s="57"/>
      <c r="G214" s="57"/>
      <c r="H214" s="57"/>
      <c r="I214" s="57"/>
    </row>
    <row r="215" spans="2:9" x14ac:dyDescent="0.2">
      <c r="B215" s="56"/>
      <c r="C215" s="57"/>
      <c r="D215" s="57"/>
      <c r="E215" s="57"/>
      <c r="F215" s="57"/>
      <c r="G215" s="57"/>
      <c r="H215" s="57"/>
      <c r="I215" s="57"/>
    </row>
    <row r="216" spans="2:9" x14ac:dyDescent="0.2">
      <c r="B216" s="56"/>
      <c r="C216" s="57"/>
      <c r="D216" s="57"/>
      <c r="E216" s="57"/>
      <c r="F216" s="57"/>
      <c r="G216" s="57"/>
      <c r="H216" s="57"/>
      <c r="I216" s="57"/>
    </row>
    <row r="217" spans="2:9" x14ac:dyDescent="0.2">
      <c r="B217" s="56"/>
      <c r="C217" s="57"/>
      <c r="D217" s="57"/>
      <c r="E217" s="57"/>
      <c r="F217" s="57"/>
      <c r="G217" s="57"/>
      <c r="H217" s="57"/>
      <c r="I217" s="57"/>
    </row>
    <row r="218" spans="2:9" x14ac:dyDescent="0.2">
      <c r="B218" s="56"/>
      <c r="C218" s="57"/>
      <c r="D218" s="57"/>
      <c r="E218" s="57"/>
      <c r="F218" s="57"/>
      <c r="G218" s="57"/>
      <c r="H218" s="57"/>
      <c r="I218" s="57"/>
    </row>
    <row r="219" spans="2:9" x14ac:dyDescent="0.2">
      <c r="B219" s="56"/>
      <c r="C219" s="57"/>
      <c r="D219" s="57"/>
      <c r="E219" s="57"/>
      <c r="F219" s="57"/>
      <c r="G219" s="57"/>
      <c r="H219" s="57"/>
      <c r="I219" s="57"/>
    </row>
  </sheetData>
  <mergeCells count="4">
    <mergeCell ref="B1:J1"/>
    <mergeCell ref="M1:U1"/>
    <mergeCell ref="B3:C3"/>
    <mergeCell ref="M3:N3"/>
  </mergeCells>
  <phoneticPr fontId="0" type="noConversion"/>
  <pageMargins left="0.74803149606299213" right="0.39370078740157483" top="0.98425196850393704" bottom="1.0629921259842521" header="0.39370078740157483" footer="0.39370078740157483"/>
  <pageSetup paperSize="9" orientation="portrait" r:id="rId1"/>
  <headerFooter alignWithMargins="0">
    <oddHeader>&amp;L&amp;G</oddHeader>
    <oddFooter>&amp;LKela | Statistical Information Service&amp;2
&amp;G
&amp;10PO Box 450 | FIN-00101 HELSINKI | tilastot@kela.fi | www.kela.fi/statistics&amp;R
&amp;P(&amp;N)</oddFooter>
  </headerFooter>
  <rowBreaks count="1" manualBreakCount="1">
    <brk id="49" max="16383" man="1"/>
  </rowBreaks>
  <ignoredErrors>
    <ignoredError sqref="L5:L76 J5:J7 U68:U75 J69 J44 J66:J67 J8:J43 J45:J65" unlockedFormula="1"/>
  </ignoredErrors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Taul20"/>
  <dimension ref="A1:U92"/>
  <sheetViews>
    <sheetView zoomScaleNormal="100" workbookViewId="0">
      <pane xSplit="1" ySplit="4" topLeftCell="B5" activePane="bottomRight" state="frozen"/>
      <selection activeCell="B52" sqref="B52"/>
      <selection pane="topRight" activeCell="B52" sqref="B52"/>
      <selection pane="bottomLeft" activeCell="B52" sqref="B52"/>
      <selection pane="bottomRight" activeCell="B5" sqref="B5"/>
    </sheetView>
  </sheetViews>
  <sheetFormatPr defaultColWidth="9.140625" defaultRowHeight="12.75" x14ac:dyDescent="0.2"/>
  <cols>
    <col min="1" max="1" width="6.140625" style="46" customWidth="1"/>
    <col min="2" max="2" width="12" style="19" customWidth="1"/>
    <col min="3" max="3" width="16" style="19" customWidth="1"/>
    <col min="4" max="4" width="11.28515625" style="19" customWidth="1"/>
    <col min="5" max="6" width="9.140625" style="19" customWidth="1"/>
    <col min="7" max="8" width="9.5703125" customWidth="1"/>
    <col min="9" max="9" width="1.5703125" style="19" customWidth="1"/>
    <col min="10" max="10" width="5.42578125" style="160" customWidth="1"/>
    <col min="11" max="11" width="8.85546875" style="160" customWidth="1"/>
    <col min="12" max="12" width="10" style="160" customWidth="1"/>
    <col min="13" max="13" width="8.5703125" style="160" bestFit="1" customWidth="1"/>
    <col min="14" max="14" width="12.140625" style="160" customWidth="1"/>
    <col min="15" max="15" width="9" style="160" customWidth="1"/>
    <col min="16" max="16" width="8.42578125" style="160" customWidth="1"/>
    <col min="17" max="17" width="8.85546875" customWidth="1"/>
    <col min="18" max="18" width="11.42578125" customWidth="1"/>
    <col min="19" max="19" width="9.5703125" style="19" bestFit="1" customWidth="1"/>
    <col min="20" max="20" width="9.140625" style="19" hidden="1" customWidth="1"/>
    <col min="21" max="16384" width="9.140625" style="19"/>
  </cols>
  <sheetData>
    <row r="1" spans="1:21" s="122" customFormat="1" ht="36" customHeight="1" x14ac:dyDescent="0.2">
      <c r="A1" s="121" t="s">
        <v>71</v>
      </c>
      <c r="B1" s="253" t="str">
        <f>"Number of persons receiving a pension from the Social Insurance Institution, 1942–"&amp;A85</f>
        <v>Number of persons receiving a pension from the Social Insurance Institution, 1942–2022</v>
      </c>
      <c r="C1" s="253"/>
      <c r="D1" s="253"/>
      <c r="E1" s="253"/>
      <c r="F1" s="253"/>
      <c r="G1" s="253"/>
      <c r="H1" s="253"/>
      <c r="J1" s="122" t="str">
        <f>A1</f>
        <v>2.9</v>
      </c>
      <c r="K1" s="237" t="str">
        <f>B1</f>
        <v>Number of persons receiving a pension from the Social Insurance Institution, 1942–2022</v>
      </c>
      <c r="L1" s="237"/>
      <c r="M1" s="237"/>
      <c r="N1" s="237"/>
      <c r="O1" s="237"/>
      <c r="P1" s="237"/>
      <c r="Q1" s="237"/>
      <c r="R1" s="237"/>
      <c r="S1" s="237"/>
      <c r="T1" s="237"/>
    </row>
    <row r="2" spans="1:21" s="35" customFormat="1" ht="6.75" customHeight="1" x14ac:dyDescent="0.2">
      <c r="A2" s="25"/>
      <c r="J2" s="150"/>
      <c r="K2" s="150"/>
      <c r="L2" s="150"/>
      <c r="M2" s="150"/>
      <c r="N2" s="150"/>
      <c r="O2" s="150"/>
      <c r="P2" s="150"/>
      <c r="Q2" s="150"/>
      <c r="R2" s="150"/>
    </row>
    <row r="3" spans="1:21" s="35" customFormat="1" ht="12.75" customHeight="1" x14ac:dyDescent="0.2">
      <c r="A3" s="100" t="s">
        <v>5</v>
      </c>
      <c r="B3" s="197" t="s">
        <v>85</v>
      </c>
      <c r="C3" s="198"/>
      <c r="D3" s="198"/>
      <c r="E3" s="198"/>
      <c r="F3" s="198"/>
      <c r="G3" s="152"/>
      <c r="H3" s="152"/>
      <c r="J3" s="254" t="str">
        <f>A3</f>
        <v>Year</v>
      </c>
      <c r="K3" s="151" t="str">
        <f>B3</f>
        <v>Recipients</v>
      </c>
      <c r="L3" s="151"/>
      <c r="M3" s="152"/>
      <c r="N3" s="152"/>
      <c r="O3" s="152"/>
      <c r="P3" s="152"/>
      <c r="Q3" s="152"/>
      <c r="R3" s="152"/>
      <c r="S3" s="198"/>
      <c r="T3" s="198"/>
    </row>
    <row r="4" spans="1:21" s="36" customFormat="1" ht="65.45" customHeight="1" x14ac:dyDescent="0.2">
      <c r="A4" s="101"/>
      <c r="B4" s="161" t="s">
        <v>53</v>
      </c>
      <c r="C4" s="161" t="s">
        <v>29</v>
      </c>
      <c r="D4" s="220" t="s">
        <v>27</v>
      </c>
      <c r="E4" s="133" t="s">
        <v>30</v>
      </c>
      <c r="F4" s="76" t="s">
        <v>26</v>
      </c>
      <c r="G4" s="76" t="str">
        <f>S4</f>
        <v>Guarantee pension</v>
      </c>
      <c r="H4" s="116" t="str">
        <f>T4</f>
        <v>Total</v>
      </c>
      <c r="J4" s="255"/>
      <c r="K4" s="224" t="s">
        <v>35</v>
      </c>
      <c r="L4" s="142" t="s">
        <v>88</v>
      </c>
      <c r="M4" s="224" t="s">
        <v>14</v>
      </c>
      <c r="N4" s="224" t="s">
        <v>106</v>
      </c>
      <c r="O4" s="224" t="s">
        <v>89</v>
      </c>
      <c r="P4" s="224" t="s">
        <v>90</v>
      </c>
      <c r="Q4" s="224" t="s">
        <v>91</v>
      </c>
      <c r="R4" s="224" t="s">
        <v>92</v>
      </c>
      <c r="S4" s="224" t="s">
        <v>65</v>
      </c>
      <c r="T4" s="76" t="s">
        <v>9</v>
      </c>
      <c r="U4" s="222"/>
    </row>
    <row r="5" spans="1:21" ht="18" customHeight="1" x14ac:dyDescent="0.2">
      <c r="A5" s="206">
        <f t="shared" ref="A5:A68" si="0">J5</f>
        <v>1942</v>
      </c>
      <c r="B5" s="69" t="str">
        <f>IF(SUM(K5:L5)=0,".",SUM(K5:L5))</f>
        <v>.</v>
      </c>
      <c r="C5" s="218">
        <f t="shared" ref="C5:C68" si="1">IF(SUM(M5:N5)=0,".",SUM(M5:N5))</f>
        <v>200</v>
      </c>
      <c r="D5" s="69" t="str">
        <f>IF(SUM(O5:P5)=0,".",SUM(O5:P5))</f>
        <v>.</v>
      </c>
      <c r="E5" s="61" t="s">
        <v>62</v>
      </c>
      <c r="F5" s="61" t="s">
        <v>62</v>
      </c>
      <c r="G5" s="61" t="s">
        <v>62</v>
      </c>
      <c r="H5" s="201">
        <f>T5</f>
        <v>200</v>
      </c>
      <c r="I5" s="45"/>
      <c r="J5" s="120">
        <v>1942</v>
      </c>
      <c r="K5" s="153" t="s">
        <v>62</v>
      </c>
      <c r="L5" s="153" t="s">
        <v>62</v>
      </c>
      <c r="M5" s="153">
        <v>200</v>
      </c>
      <c r="N5" s="154" t="s">
        <v>62</v>
      </c>
      <c r="O5" s="154" t="s">
        <v>62</v>
      </c>
      <c r="P5" s="154" t="s">
        <v>62</v>
      </c>
      <c r="Q5" s="155" t="s">
        <v>62</v>
      </c>
      <c r="R5" s="155" t="s">
        <v>62</v>
      </c>
      <c r="S5" s="204" t="s">
        <v>62</v>
      </c>
      <c r="T5" s="64">
        <v>200</v>
      </c>
    </row>
    <row r="6" spans="1:21" x14ac:dyDescent="0.2">
      <c r="A6" s="206">
        <f t="shared" si="0"/>
        <v>1943</v>
      </c>
      <c r="B6" s="69" t="str">
        <f t="shared" ref="B6:B69" si="2">IF(SUM(K6:L6)=0,".",SUM(K6:L6))</f>
        <v>.</v>
      </c>
      <c r="C6" s="218">
        <f t="shared" si="1"/>
        <v>950</v>
      </c>
      <c r="D6" s="69" t="str">
        <f t="shared" ref="D6:D69" si="3">IF(SUM(O6:P6)=0,".",SUM(O6:P6))</f>
        <v>.</v>
      </c>
      <c r="E6" s="61" t="s">
        <v>62</v>
      </c>
      <c r="F6" s="61" t="s">
        <v>62</v>
      </c>
      <c r="G6" s="61" t="s">
        <v>62</v>
      </c>
      <c r="H6" s="201">
        <f t="shared" ref="H6:H69" si="4">T6</f>
        <v>950</v>
      </c>
      <c r="I6" s="45"/>
      <c r="J6" s="120">
        <v>1943</v>
      </c>
      <c r="K6" s="153" t="s">
        <v>62</v>
      </c>
      <c r="L6" s="153" t="s">
        <v>62</v>
      </c>
      <c r="M6" s="153">
        <v>950</v>
      </c>
      <c r="N6" s="154" t="s">
        <v>62</v>
      </c>
      <c r="O6" s="154" t="s">
        <v>62</v>
      </c>
      <c r="P6" s="154" t="s">
        <v>62</v>
      </c>
      <c r="Q6" s="155" t="s">
        <v>62</v>
      </c>
      <c r="R6" s="155" t="s">
        <v>62</v>
      </c>
      <c r="S6" s="204" t="s">
        <v>62</v>
      </c>
      <c r="T6" s="64">
        <v>950</v>
      </c>
    </row>
    <row r="7" spans="1:21" x14ac:dyDescent="0.2">
      <c r="A7" s="206">
        <f t="shared" si="0"/>
        <v>1944</v>
      </c>
      <c r="B7" s="69" t="str">
        <f t="shared" si="2"/>
        <v>.</v>
      </c>
      <c r="C7" s="218">
        <f t="shared" si="1"/>
        <v>2043</v>
      </c>
      <c r="D7" s="69" t="str">
        <f t="shared" si="3"/>
        <v>.</v>
      </c>
      <c r="E7" s="61" t="s">
        <v>62</v>
      </c>
      <c r="F7" s="61" t="s">
        <v>62</v>
      </c>
      <c r="G7" s="61" t="s">
        <v>62</v>
      </c>
      <c r="H7" s="201">
        <f t="shared" si="4"/>
        <v>2043</v>
      </c>
      <c r="I7" s="45"/>
      <c r="J7" s="120">
        <v>1944</v>
      </c>
      <c r="K7" s="153" t="s">
        <v>62</v>
      </c>
      <c r="L7" s="153" t="s">
        <v>62</v>
      </c>
      <c r="M7" s="153">
        <v>2043</v>
      </c>
      <c r="N7" s="154" t="s">
        <v>62</v>
      </c>
      <c r="O7" s="154" t="s">
        <v>62</v>
      </c>
      <c r="P7" s="154" t="s">
        <v>62</v>
      </c>
      <c r="Q7" s="155" t="s">
        <v>62</v>
      </c>
      <c r="R7" s="155" t="s">
        <v>62</v>
      </c>
      <c r="S7" s="204" t="s">
        <v>62</v>
      </c>
      <c r="T7" s="64">
        <v>2043</v>
      </c>
    </row>
    <row r="8" spans="1:21" ht="18" customHeight="1" x14ac:dyDescent="0.2">
      <c r="A8" s="206">
        <f t="shared" si="0"/>
        <v>1945</v>
      </c>
      <c r="B8" s="69" t="str">
        <f t="shared" si="2"/>
        <v>.</v>
      </c>
      <c r="C8" s="218">
        <f t="shared" si="1"/>
        <v>4580</v>
      </c>
      <c r="D8" s="69" t="str">
        <f t="shared" si="3"/>
        <v>.</v>
      </c>
      <c r="E8" s="61" t="s">
        <v>62</v>
      </c>
      <c r="F8" s="61" t="s">
        <v>62</v>
      </c>
      <c r="G8" s="61" t="s">
        <v>62</v>
      </c>
      <c r="H8" s="201">
        <f t="shared" si="4"/>
        <v>4580</v>
      </c>
      <c r="I8" s="45"/>
      <c r="J8" s="120">
        <v>1945</v>
      </c>
      <c r="K8" s="153" t="s">
        <v>62</v>
      </c>
      <c r="L8" s="153" t="s">
        <v>62</v>
      </c>
      <c r="M8" s="153">
        <v>4580</v>
      </c>
      <c r="N8" s="154" t="s">
        <v>62</v>
      </c>
      <c r="O8" s="154" t="s">
        <v>62</v>
      </c>
      <c r="P8" s="154" t="s">
        <v>62</v>
      </c>
      <c r="Q8" s="155" t="s">
        <v>62</v>
      </c>
      <c r="R8" s="155" t="s">
        <v>62</v>
      </c>
      <c r="S8" s="204" t="s">
        <v>62</v>
      </c>
      <c r="T8" s="64">
        <v>4580</v>
      </c>
    </row>
    <row r="9" spans="1:21" x14ac:dyDescent="0.2">
      <c r="A9" s="206">
        <f t="shared" si="0"/>
        <v>1946</v>
      </c>
      <c r="B9" s="69" t="str">
        <f t="shared" si="2"/>
        <v>.</v>
      </c>
      <c r="C9" s="218">
        <f t="shared" si="1"/>
        <v>10376</v>
      </c>
      <c r="D9" s="69" t="str">
        <f t="shared" si="3"/>
        <v>.</v>
      </c>
      <c r="E9" s="61" t="s">
        <v>62</v>
      </c>
      <c r="F9" s="61" t="s">
        <v>62</v>
      </c>
      <c r="G9" s="61" t="s">
        <v>62</v>
      </c>
      <c r="H9" s="201">
        <f t="shared" si="4"/>
        <v>10376</v>
      </c>
      <c r="I9" s="45"/>
      <c r="J9" s="120">
        <v>1946</v>
      </c>
      <c r="K9" s="153" t="s">
        <v>62</v>
      </c>
      <c r="L9" s="153" t="s">
        <v>62</v>
      </c>
      <c r="M9" s="153">
        <v>10376</v>
      </c>
      <c r="N9" s="154" t="s">
        <v>62</v>
      </c>
      <c r="O9" s="154" t="s">
        <v>62</v>
      </c>
      <c r="P9" s="154" t="s">
        <v>62</v>
      </c>
      <c r="Q9" s="155" t="s">
        <v>62</v>
      </c>
      <c r="R9" s="155" t="s">
        <v>62</v>
      </c>
      <c r="S9" s="204" t="s">
        <v>62</v>
      </c>
      <c r="T9" s="64">
        <v>10376</v>
      </c>
    </row>
    <row r="10" spans="1:21" x14ac:dyDescent="0.2">
      <c r="A10" s="206">
        <f t="shared" si="0"/>
        <v>1947</v>
      </c>
      <c r="B10" s="69" t="str">
        <f t="shared" si="2"/>
        <v>.</v>
      </c>
      <c r="C10" s="218">
        <f t="shared" si="1"/>
        <v>18603</v>
      </c>
      <c r="D10" s="69" t="str">
        <f t="shared" si="3"/>
        <v>.</v>
      </c>
      <c r="E10" s="61" t="s">
        <v>62</v>
      </c>
      <c r="F10" s="61" t="s">
        <v>62</v>
      </c>
      <c r="G10" s="61" t="s">
        <v>62</v>
      </c>
      <c r="H10" s="201">
        <f t="shared" si="4"/>
        <v>18603</v>
      </c>
      <c r="I10" s="45"/>
      <c r="J10" s="120">
        <v>1947</v>
      </c>
      <c r="K10" s="153" t="s">
        <v>62</v>
      </c>
      <c r="L10" s="153" t="s">
        <v>62</v>
      </c>
      <c r="M10" s="153">
        <v>18603</v>
      </c>
      <c r="N10" s="154" t="s">
        <v>62</v>
      </c>
      <c r="O10" s="154" t="s">
        <v>62</v>
      </c>
      <c r="P10" s="154" t="s">
        <v>62</v>
      </c>
      <c r="Q10" s="155" t="s">
        <v>62</v>
      </c>
      <c r="R10" s="155" t="s">
        <v>62</v>
      </c>
      <c r="S10" s="204" t="s">
        <v>62</v>
      </c>
      <c r="T10" s="64">
        <v>18603</v>
      </c>
    </row>
    <row r="11" spans="1:21" x14ac:dyDescent="0.2">
      <c r="A11" s="206">
        <f t="shared" si="0"/>
        <v>1948</v>
      </c>
      <c r="B11" s="69" t="str">
        <f t="shared" si="2"/>
        <v>.</v>
      </c>
      <c r="C11" s="218">
        <f t="shared" si="1"/>
        <v>27773</v>
      </c>
      <c r="D11" s="69" t="str">
        <f t="shared" si="3"/>
        <v>.</v>
      </c>
      <c r="E11" s="61" t="s">
        <v>62</v>
      </c>
      <c r="F11" s="61" t="s">
        <v>62</v>
      </c>
      <c r="G11" s="61" t="s">
        <v>62</v>
      </c>
      <c r="H11" s="201">
        <f t="shared" si="4"/>
        <v>27773</v>
      </c>
      <c r="I11" s="45"/>
      <c r="J11" s="120">
        <v>1948</v>
      </c>
      <c r="K11" s="153" t="s">
        <v>62</v>
      </c>
      <c r="L11" s="153" t="s">
        <v>62</v>
      </c>
      <c r="M11" s="153">
        <v>27773</v>
      </c>
      <c r="N11" s="154" t="s">
        <v>62</v>
      </c>
      <c r="O11" s="154" t="s">
        <v>62</v>
      </c>
      <c r="P11" s="154" t="s">
        <v>62</v>
      </c>
      <c r="Q11" s="155" t="s">
        <v>62</v>
      </c>
      <c r="R11" s="155" t="s">
        <v>62</v>
      </c>
      <c r="S11" s="204" t="s">
        <v>62</v>
      </c>
      <c r="T11" s="64">
        <v>27773</v>
      </c>
    </row>
    <row r="12" spans="1:21" x14ac:dyDescent="0.2">
      <c r="A12" s="206">
        <f t="shared" si="0"/>
        <v>1949</v>
      </c>
      <c r="B12" s="69">
        <f>IF(SUM(K12:L12)=0,".",SUM(K12:L12))</f>
        <v>19011</v>
      </c>
      <c r="C12" s="218">
        <f>IF(SUM(M12:N12)=0,".",SUM(M12:N12))</f>
        <v>42566</v>
      </c>
      <c r="D12" s="69" t="str">
        <f t="shared" si="3"/>
        <v>.</v>
      </c>
      <c r="E12" s="61" t="s">
        <v>62</v>
      </c>
      <c r="F12" s="61" t="s">
        <v>62</v>
      </c>
      <c r="G12" s="61" t="s">
        <v>62</v>
      </c>
      <c r="H12" s="201">
        <f t="shared" si="4"/>
        <v>61577</v>
      </c>
      <c r="I12" s="45"/>
      <c r="J12" s="120">
        <v>1949</v>
      </c>
      <c r="K12" s="153">
        <v>19011</v>
      </c>
      <c r="L12" s="153" t="s">
        <v>62</v>
      </c>
      <c r="M12" s="153">
        <v>42566</v>
      </c>
      <c r="N12" s="154" t="s">
        <v>62</v>
      </c>
      <c r="O12" s="154" t="s">
        <v>62</v>
      </c>
      <c r="P12" s="154" t="s">
        <v>62</v>
      </c>
      <c r="Q12" s="155" t="s">
        <v>62</v>
      </c>
      <c r="R12" s="155" t="s">
        <v>62</v>
      </c>
      <c r="S12" s="204" t="s">
        <v>62</v>
      </c>
      <c r="T12" s="64">
        <v>61577</v>
      </c>
    </row>
    <row r="13" spans="1:21" ht="18" customHeight="1" x14ac:dyDescent="0.2">
      <c r="A13" s="206">
        <f t="shared" si="0"/>
        <v>1950</v>
      </c>
      <c r="B13" s="69">
        <f t="shared" si="2"/>
        <v>38310</v>
      </c>
      <c r="C13" s="218">
        <f t="shared" si="1"/>
        <v>54622</v>
      </c>
      <c r="D13" s="69" t="str">
        <f t="shared" si="3"/>
        <v>.</v>
      </c>
      <c r="E13" s="61" t="s">
        <v>62</v>
      </c>
      <c r="F13" s="61" t="s">
        <v>62</v>
      </c>
      <c r="G13" s="61" t="s">
        <v>62</v>
      </c>
      <c r="H13" s="201">
        <f t="shared" si="4"/>
        <v>92932</v>
      </c>
      <c r="I13" s="45"/>
      <c r="J13" s="120">
        <v>1950</v>
      </c>
      <c r="K13" s="153">
        <v>38310</v>
      </c>
      <c r="L13" s="153" t="s">
        <v>62</v>
      </c>
      <c r="M13" s="153">
        <v>54622</v>
      </c>
      <c r="N13" s="154" t="s">
        <v>62</v>
      </c>
      <c r="O13" s="154" t="s">
        <v>62</v>
      </c>
      <c r="P13" s="154" t="s">
        <v>62</v>
      </c>
      <c r="Q13" s="155" t="s">
        <v>62</v>
      </c>
      <c r="R13" s="155" t="s">
        <v>62</v>
      </c>
      <c r="S13" s="204" t="s">
        <v>62</v>
      </c>
      <c r="T13" s="64">
        <v>92932</v>
      </c>
    </row>
    <row r="14" spans="1:21" x14ac:dyDescent="0.2">
      <c r="A14" s="206">
        <f t="shared" si="0"/>
        <v>1951</v>
      </c>
      <c r="B14" s="69">
        <f t="shared" si="2"/>
        <v>58478</v>
      </c>
      <c r="C14" s="218">
        <f t="shared" si="1"/>
        <v>64901</v>
      </c>
      <c r="D14" s="69" t="str">
        <f t="shared" si="3"/>
        <v>.</v>
      </c>
      <c r="E14" s="61" t="s">
        <v>62</v>
      </c>
      <c r="F14" s="61" t="s">
        <v>62</v>
      </c>
      <c r="G14" s="61" t="s">
        <v>62</v>
      </c>
      <c r="H14" s="201">
        <f t="shared" si="4"/>
        <v>123379</v>
      </c>
      <c r="I14" s="45"/>
      <c r="J14" s="120">
        <v>1951</v>
      </c>
      <c r="K14" s="153">
        <v>58478</v>
      </c>
      <c r="L14" s="153" t="s">
        <v>62</v>
      </c>
      <c r="M14" s="153">
        <v>64901</v>
      </c>
      <c r="N14" s="154" t="s">
        <v>62</v>
      </c>
      <c r="O14" s="154" t="s">
        <v>62</v>
      </c>
      <c r="P14" s="154" t="s">
        <v>62</v>
      </c>
      <c r="Q14" s="155" t="s">
        <v>62</v>
      </c>
      <c r="R14" s="155" t="s">
        <v>62</v>
      </c>
      <c r="S14" s="204" t="s">
        <v>62</v>
      </c>
      <c r="T14" s="64">
        <v>123379</v>
      </c>
    </row>
    <row r="15" spans="1:21" x14ac:dyDescent="0.2">
      <c r="A15" s="206">
        <f t="shared" si="0"/>
        <v>1952</v>
      </c>
      <c r="B15" s="69">
        <f t="shared" si="2"/>
        <v>217911</v>
      </c>
      <c r="C15" s="218">
        <f t="shared" si="1"/>
        <v>72841</v>
      </c>
      <c r="D15" s="69" t="str">
        <f t="shared" si="3"/>
        <v>.</v>
      </c>
      <c r="E15" s="61" t="s">
        <v>62</v>
      </c>
      <c r="F15" s="61" t="s">
        <v>62</v>
      </c>
      <c r="G15" s="61" t="s">
        <v>62</v>
      </c>
      <c r="H15" s="201">
        <f t="shared" si="4"/>
        <v>290752</v>
      </c>
      <c r="I15" s="45"/>
      <c r="J15" s="120">
        <v>1952</v>
      </c>
      <c r="K15" s="153">
        <v>77548</v>
      </c>
      <c r="L15" s="153">
        <v>140363</v>
      </c>
      <c r="M15" s="153">
        <v>72841</v>
      </c>
      <c r="N15" s="154" t="s">
        <v>62</v>
      </c>
      <c r="O15" s="154" t="s">
        <v>62</v>
      </c>
      <c r="P15" s="154" t="s">
        <v>62</v>
      </c>
      <c r="Q15" s="155" t="s">
        <v>62</v>
      </c>
      <c r="R15" s="155" t="s">
        <v>62</v>
      </c>
      <c r="S15" s="204" t="s">
        <v>62</v>
      </c>
      <c r="T15" s="64">
        <v>290752</v>
      </c>
    </row>
    <row r="16" spans="1:21" x14ac:dyDescent="0.2">
      <c r="A16" s="206">
        <f t="shared" si="0"/>
        <v>1953</v>
      </c>
      <c r="B16" s="69">
        <f t="shared" si="2"/>
        <v>227554</v>
      </c>
      <c r="C16" s="218">
        <f t="shared" si="1"/>
        <v>81559</v>
      </c>
      <c r="D16" s="69" t="str">
        <f t="shared" si="3"/>
        <v>.</v>
      </c>
      <c r="E16" s="61" t="s">
        <v>62</v>
      </c>
      <c r="F16" s="61" t="s">
        <v>62</v>
      </c>
      <c r="G16" s="61" t="s">
        <v>62</v>
      </c>
      <c r="H16" s="201">
        <f t="shared" si="4"/>
        <v>309113</v>
      </c>
      <c r="I16" s="45"/>
      <c r="J16" s="120">
        <v>1953</v>
      </c>
      <c r="K16" s="153">
        <v>97573</v>
      </c>
      <c r="L16" s="153">
        <v>129981</v>
      </c>
      <c r="M16" s="153">
        <v>81559</v>
      </c>
      <c r="N16" s="154" t="s">
        <v>62</v>
      </c>
      <c r="O16" s="154" t="s">
        <v>62</v>
      </c>
      <c r="P16" s="154" t="s">
        <v>62</v>
      </c>
      <c r="Q16" s="155" t="s">
        <v>62</v>
      </c>
      <c r="R16" s="155" t="s">
        <v>62</v>
      </c>
      <c r="S16" s="204" t="s">
        <v>62</v>
      </c>
      <c r="T16" s="64">
        <v>309113</v>
      </c>
    </row>
    <row r="17" spans="1:20" x14ac:dyDescent="0.2">
      <c r="A17" s="206">
        <f t="shared" si="0"/>
        <v>1954</v>
      </c>
      <c r="B17" s="69">
        <f t="shared" si="2"/>
        <v>233651</v>
      </c>
      <c r="C17" s="218">
        <f t="shared" si="1"/>
        <v>89587</v>
      </c>
      <c r="D17" s="69" t="str">
        <f t="shared" si="3"/>
        <v>.</v>
      </c>
      <c r="E17" s="61" t="s">
        <v>62</v>
      </c>
      <c r="F17" s="61" t="s">
        <v>62</v>
      </c>
      <c r="G17" s="61" t="s">
        <v>62</v>
      </c>
      <c r="H17" s="201">
        <f t="shared" si="4"/>
        <v>323238</v>
      </c>
      <c r="I17" s="45"/>
      <c r="J17" s="120">
        <v>1954</v>
      </c>
      <c r="K17" s="153">
        <v>115168</v>
      </c>
      <c r="L17" s="153">
        <v>118483</v>
      </c>
      <c r="M17" s="153">
        <v>89587</v>
      </c>
      <c r="N17" s="154" t="s">
        <v>62</v>
      </c>
      <c r="O17" s="154" t="s">
        <v>62</v>
      </c>
      <c r="P17" s="154" t="s">
        <v>62</v>
      </c>
      <c r="Q17" s="155" t="s">
        <v>62</v>
      </c>
      <c r="R17" s="155" t="s">
        <v>62</v>
      </c>
      <c r="S17" s="204" t="s">
        <v>62</v>
      </c>
      <c r="T17" s="64">
        <v>323238</v>
      </c>
    </row>
    <row r="18" spans="1:20" ht="18" customHeight="1" x14ac:dyDescent="0.2">
      <c r="A18" s="206">
        <f t="shared" si="0"/>
        <v>1955</v>
      </c>
      <c r="B18" s="69">
        <f t="shared" si="2"/>
        <v>237294</v>
      </c>
      <c r="C18" s="218">
        <f t="shared" si="1"/>
        <v>121431</v>
      </c>
      <c r="D18" s="69" t="str">
        <f t="shared" si="3"/>
        <v>.</v>
      </c>
      <c r="E18" s="61" t="s">
        <v>62</v>
      </c>
      <c r="F18" s="61" t="s">
        <v>62</v>
      </c>
      <c r="G18" s="61" t="s">
        <v>62</v>
      </c>
      <c r="H18" s="201">
        <f t="shared" si="4"/>
        <v>358725</v>
      </c>
      <c r="I18" s="45"/>
      <c r="J18" s="120">
        <v>1955</v>
      </c>
      <c r="K18" s="153">
        <v>131091</v>
      </c>
      <c r="L18" s="153">
        <v>106203</v>
      </c>
      <c r="M18" s="153">
        <v>97341</v>
      </c>
      <c r="N18" s="153">
        <v>24090</v>
      </c>
      <c r="O18" s="154" t="s">
        <v>62</v>
      </c>
      <c r="P18" s="154" t="s">
        <v>62</v>
      </c>
      <c r="Q18" s="155" t="s">
        <v>62</v>
      </c>
      <c r="R18" s="155" t="s">
        <v>62</v>
      </c>
      <c r="S18" s="204" t="s">
        <v>62</v>
      </c>
      <c r="T18" s="64">
        <v>358725</v>
      </c>
    </row>
    <row r="19" spans="1:20" x14ac:dyDescent="0.2">
      <c r="A19" s="206">
        <f t="shared" si="0"/>
        <v>1956</v>
      </c>
      <c r="B19" s="69">
        <f t="shared" si="2"/>
        <v>242622</v>
      </c>
      <c r="C19" s="218">
        <f t="shared" si="1"/>
        <v>132158</v>
      </c>
      <c r="D19" s="69" t="str">
        <f t="shared" si="3"/>
        <v>.</v>
      </c>
      <c r="E19" s="61" t="s">
        <v>62</v>
      </c>
      <c r="F19" s="61" t="s">
        <v>62</v>
      </c>
      <c r="G19" s="61" t="s">
        <v>62</v>
      </c>
      <c r="H19" s="201">
        <f t="shared" si="4"/>
        <v>374780</v>
      </c>
      <c r="I19" s="45"/>
      <c r="J19" s="120">
        <v>1956</v>
      </c>
      <c r="K19" s="153">
        <v>148832</v>
      </c>
      <c r="L19" s="156">
        <v>93790</v>
      </c>
      <c r="M19" s="153">
        <v>105813</v>
      </c>
      <c r="N19" s="153">
        <v>26345</v>
      </c>
      <c r="O19" s="154" t="s">
        <v>62</v>
      </c>
      <c r="P19" s="154" t="s">
        <v>62</v>
      </c>
      <c r="Q19" s="155" t="s">
        <v>62</v>
      </c>
      <c r="R19" s="155" t="s">
        <v>62</v>
      </c>
      <c r="S19" s="204" t="s">
        <v>62</v>
      </c>
      <c r="T19" s="64">
        <v>374780</v>
      </c>
    </row>
    <row r="20" spans="1:20" x14ac:dyDescent="0.2">
      <c r="A20" s="206">
        <f t="shared" si="0"/>
        <v>1957</v>
      </c>
      <c r="B20" s="69">
        <f t="shared" si="2"/>
        <v>317200</v>
      </c>
      <c r="C20" s="218">
        <f t="shared" si="1"/>
        <v>113700</v>
      </c>
      <c r="D20" s="69" t="str">
        <f t="shared" si="3"/>
        <v>.</v>
      </c>
      <c r="E20" s="61" t="s">
        <v>62</v>
      </c>
      <c r="F20" s="61" t="s">
        <v>62</v>
      </c>
      <c r="G20" s="61" t="s">
        <v>62</v>
      </c>
      <c r="H20" s="201">
        <f t="shared" si="4"/>
        <v>430900</v>
      </c>
      <c r="I20" s="45"/>
      <c r="J20" s="120">
        <v>1957</v>
      </c>
      <c r="K20" s="153">
        <v>311400</v>
      </c>
      <c r="L20" s="157">
        <v>5800</v>
      </c>
      <c r="M20" s="153">
        <v>113700</v>
      </c>
      <c r="N20" s="153" t="s">
        <v>62</v>
      </c>
      <c r="O20" s="153" t="s">
        <v>62</v>
      </c>
      <c r="P20" s="153" t="s">
        <v>62</v>
      </c>
      <c r="Q20" s="154" t="s">
        <v>62</v>
      </c>
      <c r="R20" s="155" t="s">
        <v>62</v>
      </c>
      <c r="S20" s="204" t="s">
        <v>62</v>
      </c>
      <c r="T20" s="64">
        <v>430900</v>
      </c>
    </row>
    <row r="21" spans="1:20" x14ac:dyDescent="0.2">
      <c r="A21" s="206">
        <f t="shared" si="0"/>
        <v>1958</v>
      </c>
      <c r="B21" s="69">
        <f t="shared" si="2"/>
        <v>322500</v>
      </c>
      <c r="C21" s="218">
        <f t="shared" si="1"/>
        <v>117600</v>
      </c>
      <c r="D21" s="69" t="str">
        <f t="shared" si="3"/>
        <v>.</v>
      </c>
      <c r="E21" s="61" t="s">
        <v>62</v>
      </c>
      <c r="F21" s="61" t="s">
        <v>62</v>
      </c>
      <c r="G21" s="61" t="s">
        <v>62</v>
      </c>
      <c r="H21" s="201">
        <f t="shared" si="4"/>
        <v>440100</v>
      </c>
      <c r="I21" s="45"/>
      <c r="J21" s="120">
        <v>1958</v>
      </c>
      <c r="K21" s="153">
        <v>315500</v>
      </c>
      <c r="L21" s="153">
        <v>7000</v>
      </c>
      <c r="M21" s="153">
        <v>117600</v>
      </c>
      <c r="N21" s="153" t="s">
        <v>62</v>
      </c>
      <c r="O21" s="153" t="s">
        <v>62</v>
      </c>
      <c r="P21" s="153" t="s">
        <v>62</v>
      </c>
      <c r="Q21" s="155" t="s">
        <v>62</v>
      </c>
      <c r="R21" s="155" t="s">
        <v>62</v>
      </c>
      <c r="S21" s="204" t="s">
        <v>62</v>
      </c>
      <c r="T21" s="64">
        <v>440100</v>
      </c>
    </row>
    <row r="22" spans="1:20" x14ac:dyDescent="0.2">
      <c r="A22" s="206">
        <f t="shared" si="0"/>
        <v>1959</v>
      </c>
      <c r="B22" s="69">
        <f t="shared" si="2"/>
        <v>333100</v>
      </c>
      <c r="C22" s="218">
        <f t="shared" si="1"/>
        <v>119700</v>
      </c>
      <c r="D22" s="69" t="str">
        <f t="shared" si="3"/>
        <v>.</v>
      </c>
      <c r="E22" s="61" t="s">
        <v>62</v>
      </c>
      <c r="F22" s="61" t="s">
        <v>62</v>
      </c>
      <c r="G22" s="61" t="s">
        <v>62</v>
      </c>
      <c r="H22" s="201">
        <f t="shared" si="4"/>
        <v>452800</v>
      </c>
      <c r="I22" s="45"/>
      <c r="J22" s="120">
        <v>1959</v>
      </c>
      <c r="K22" s="153">
        <v>325000</v>
      </c>
      <c r="L22" s="153">
        <v>8100</v>
      </c>
      <c r="M22" s="153">
        <v>119700</v>
      </c>
      <c r="N22" s="153" t="s">
        <v>62</v>
      </c>
      <c r="O22" s="153" t="s">
        <v>62</v>
      </c>
      <c r="P22" s="153" t="s">
        <v>62</v>
      </c>
      <c r="Q22" s="155" t="s">
        <v>62</v>
      </c>
      <c r="R22" s="155" t="s">
        <v>62</v>
      </c>
      <c r="S22" s="204" t="s">
        <v>62</v>
      </c>
      <c r="T22" s="64">
        <v>452800</v>
      </c>
    </row>
    <row r="23" spans="1:20" ht="18" customHeight="1" x14ac:dyDescent="0.2">
      <c r="A23" s="206">
        <f t="shared" si="0"/>
        <v>1960</v>
      </c>
      <c r="B23" s="69">
        <f t="shared" si="2"/>
        <v>350600</v>
      </c>
      <c r="C23" s="218">
        <f t="shared" si="1"/>
        <v>121700</v>
      </c>
      <c r="D23" s="69" t="str">
        <f t="shared" si="3"/>
        <v>.</v>
      </c>
      <c r="E23" s="61" t="s">
        <v>62</v>
      </c>
      <c r="F23" s="61" t="s">
        <v>62</v>
      </c>
      <c r="G23" s="61" t="s">
        <v>62</v>
      </c>
      <c r="H23" s="201">
        <f t="shared" si="4"/>
        <v>472300</v>
      </c>
      <c r="I23" s="45"/>
      <c r="J23" s="120">
        <v>1960</v>
      </c>
      <c r="K23" s="153">
        <v>329000</v>
      </c>
      <c r="L23" s="153">
        <v>21600</v>
      </c>
      <c r="M23" s="153">
        <v>121700</v>
      </c>
      <c r="N23" s="153" t="s">
        <v>62</v>
      </c>
      <c r="O23" s="153" t="s">
        <v>62</v>
      </c>
      <c r="P23" s="153" t="s">
        <v>62</v>
      </c>
      <c r="Q23" s="155" t="s">
        <v>62</v>
      </c>
      <c r="R23" s="155" t="s">
        <v>62</v>
      </c>
      <c r="S23" s="204" t="s">
        <v>62</v>
      </c>
      <c r="T23" s="64">
        <v>472300</v>
      </c>
    </row>
    <row r="24" spans="1:20" x14ac:dyDescent="0.2">
      <c r="A24" s="206">
        <f t="shared" si="0"/>
        <v>1961</v>
      </c>
      <c r="B24" s="69">
        <f t="shared" si="2"/>
        <v>359500</v>
      </c>
      <c r="C24" s="218">
        <f t="shared" si="1"/>
        <v>123400</v>
      </c>
      <c r="D24" s="69" t="str">
        <f t="shared" si="3"/>
        <v>.</v>
      </c>
      <c r="E24" s="61" t="s">
        <v>62</v>
      </c>
      <c r="F24" s="61" t="s">
        <v>62</v>
      </c>
      <c r="G24" s="61" t="s">
        <v>62</v>
      </c>
      <c r="H24" s="201">
        <f t="shared" si="4"/>
        <v>482900</v>
      </c>
      <c r="I24" s="45"/>
      <c r="J24" s="120">
        <v>1961</v>
      </c>
      <c r="K24" s="153">
        <v>336900</v>
      </c>
      <c r="L24" s="153">
        <v>22600</v>
      </c>
      <c r="M24" s="153">
        <v>123400</v>
      </c>
      <c r="N24" s="153" t="s">
        <v>62</v>
      </c>
      <c r="O24" s="153" t="s">
        <v>62</v>
      </c>
      <c r="P24" s="153" t="s">
        <v>62</v>
      </c>
      <c r="Q24" s="155" t="s">
        <v>62</v>
      </c>
      <c r="R24" s="155" t="s">
        <v>62</v>
      </c>
      <c r="S24" s="204" t="s">
        <v>62</v>
      </c>
      <c r="T24" s="64">
        <v>482900</v>
      </c>
    </row>
    <row r="25" spans="1:20" x14ac:dyDescent="0.2">
      <c r="A25" s="206">
        <f t="shared" si="0"/>
        <v>1962</v>
      </c>
      <c r="B25" s="69">
        <f t="shared" si="2"/>
        <v>369116</v>
      </c>
      <c r="C25" s="218">
        <f t="shared" si="1"/>
        <v>125139</v>
      </c>
      <c r="D25" s="69" t="str">
        <f t="shared" si="3"/>
        <v>.</v>
      </c>
      <c r="E25" s="61" t="s">
        <v>62</v>
      </c>
      <c r="F25" s="61" t="s">
        <v>62</v>
      </c>
      <c r="G25" s="61" t="s">
        <v>62</v>
      </c>
      <c r="H25" s="201">
        <f t="shared" si="4"/>
        <v>494255</v>
      </c>
      <c r="I25" s="45"/>
      <c r="J25" s="120">
        <v>1962</v>
      </c>
      <c r="K25" s="153">
        <v>343661</v>
      </c>
      <c r="L25" s="153">
        <v>25455</v>
      </c>
      <c r="M25" s="153">
        <v>125139</v>
      </c>
      <c r="N25" s="153" t="s">
        <v>62</v>
      </c>
      <c r="O25" s="153" t="s">
        <v>62</v>
      </c>
      <c r="P25" s="153" t="s">
        <v>62</v>
      </c>
      <c r="Q25" s="155" t="s">
        <v>62</v>
      </c>
      <c r="R25" s="155" t="s">
        <v>62</v>
      </c>
      <c r="S25" s="204" t="s">
        <v>62</v>
      </c>
      <c r="T25" s="64">
        <v>494255</v>
      </c>
    </row>
    <row r="26" spans="1:20" x14ac:dyDescent="0.2">
      <c r="A26" s="206">
        <f t="shared" si="0"/>
        <v>1963</v>
      </c>
      <c r="B26" s="69">
        <f t="shared" si="2"/>
        <v>379732</v>
      </c>
      <c r="C26" s="218">
        <f t="shared" si="1"/>
        <v>128279</v>
      </c>
      <c r="D26" s="69" t="str">
        <f t="shared" si="3"/>
        <v>.</v>
      </c>
      <c r="E26" s="61" t="s">
        <v>62</v>
      </c>
      <c r="F26" s="61" t="s">
        <v>62</v>
      </c>
      <c r="G26" s="61" t="s">
        <v>62</v>
      </c>
      <c r="H26" s="201">
        <f t="shared" si="4"/>
        <v>508011</v>
      </c>
      <c r="I26" s="45"/>
      <c r="J26" s="120">
        <v>1963</v>
      </c>
      <c r="K26" s="153">
        <v>353936</v>
      </c>
      <c r="L26" s="153">
        <v>25796</v>
      </c>
      <c r="M26" s="153">
        <v>128279</v>
      </c>
      <c r="N26" s="153" t="s">
        <v>62</v>
      </c>
      <c r="O26" s="153" t="s">
        <v>62</v>
      </c>
      <c r="P26" s="153" t="s">
        <v>62</v>
      </c>
      <c r="Q26" s="155" t="s">
        <v>62</v>
      </c>
      <c r="R26" s="155" t="s">
        <v>62</v>
      </c>
      <c r="S26" s="204" t="s">
        <v>62</v>
      </c>
      <c r="T26" s="64">
        <v>508011</v>
      </c>
    </row>
    <row r="27" spans="1:20" x14ac:dyDescent="0.2">
      <c r="A27" s="206">
        <f t="shared" si="0"/>
        <v>1964</v>
      </c>
      <c r="B27" s="69">
        <f t="shared" si="2"/>
        <v>390548</v>
      </c>
      <c r="C27" s="218">
        <f t="shared" si="1"/>
        <v>127005</v>
      </c>
      <c r="D27" s="69" t="str">
        <f t="shared" si="3"/>
        <v>.</v>
      </c>
      <c r="E27" s="61" t="s">
        <v>62</v>
      </c>
      <c r="F27" s="61" t="s">
        <v>62</v>
      </c>
      <c r="G27" s="61" t="s">
        <v>62</v>
      </c>
      <c r="H27" s="201">
        <f t="shared" si="4"/>
        <v>517553</v>
      </c>
      <c r="I27" s="45"/>
      <c r="J27" s="120">
        <v>1964</v>
      </c>
      <c r="K27" s="153">
        <v>364209</v>
      </c>
      <c r="L27" s="153">
        <v>26339</v>
      </c>
      <c r="M27" s="153">
        <v>127005</v>
      </c>
      <c r="N27" s="153" t="s">
        <v>62</v>
      </c>
      <c r="O27" s="153" t="s">
        <v>62</v>
      </c>
      <c r="P27" s="153" t="s">
        <v>62</v>
      </c>
      <c r="Q27" s="155" t="s">
        <v>62</v>
      </c>
      <c r="R27" s="155" t="s">
        <v>62</v>
      </c>
      <c r="S27" s="204" t="s">
        <v>62</v>
      </c>
      <c r="T27" s="64">
        <v>517553</v>
      </c>
    </row>
    <row r="28" spans="1:20" ht="18" customHeight="1" x14ac:dyDescent="0.2">
      <c r="A28" s="206">
        <f t="shared" si="0"/>
        <v>1965</v>
      </c>
      <c r="B28" s="69">
        <f t="shared" si="2"/>
        <v>399533</v>
      </c>
      <c r="C28" s="218">
        <f t="shared" si="1"/>
        <v>125010</v>
      </c>
      <c r="D28" s="69" t="str">
        <f t="shared" si="3"/>
        <v>.</v>
      </c>
      <c r="E28" s="61" t="s">
        <v>62</v>
      </c>
      <c r="F28" s="61" t="s">
        <v>62</v>
      </c>
      <c r="G28" s="61" t="s">
        <v>62</v>
      </c>
      <c r="H28" s="201">
        <f t="shared" si="4"/>
        <v>524543</v>
      </c>
      <c r="I28" s="45"/>
      <c r="J28" s="120">
        <v>1965</v>
      </c>
      <c r="K28" s="153">
        <v>373107</v>
      </c>
      <c r="L28" s="153">
        <v>26426</v>
      </c>
      <c r="M28" s="153">
        <v>125010</v>
      </c>
      <c r="N28" s="153" t="s">
        <v>62</v>
      </c>
      <c r="O28" s="153" t="s">
        <v>62</v>
      </c>
      <c r="P28" s="153" t="s">
        <v>62</v>
      </c>
      <c r="Q28" s="155" t="s">
        <v>62</v>
      </c>
      <c r="R28" s="155" t="s">
        <v>62</v>
      </c>
      <c r="S28" s="204" t="s">
        <v>62</v>
      </c>
      <c r="T28" s="64">
        <v>524543</v>
      </c>
    </row>
    <row r="29" spans="1:20" x14ac:dyDescent="0.2">
      <c r="A29" s="206">
        <f t="shared" si="0"/>
        <v>1966</v>
      </c>
      <c r="B29" s="69">
        <f t="shared" si="2"/>
        <v>410843</v>
      </c>
      <c r="C29" s="218">
        <f t="shared" si="1"/>
        <v>130128</v>
      </c>
      <c r="D29" s="69" t="str">
        <f t="shared" si="3"/>
        <v>.</v>
      </c>
      <c r="E29" s="61" t="s">
        <v>62</v>
      </c>
      <c r="F29" s="61" t="s">
        <v>62</v>
      </c>
      <c r="G29" s="61" t="s">
        <v>62</v>
      </c>
      <c r="H29" s="201">
        <f t="shared" si="4"/>
        <v>540971</v>
      </c>
      <c r="I29" s="45"/>
      <c r="J29" s="120">
        <v>1966</v>
      </c>
      <c r="K29" s="153">
        <v>383581</v>
      </c>
      <c r="L29" s="153">
        <v>27262</v>
      </c>
      <c r="M29" s="153">
        <v>130128</v>
      </c>
      <c r="N29" s="153" t="s">
        <v>62</v>
      </c>
      <c r="O29" s="153" t="s">
        <v>62</v>
      </c>
      <c r="P29" s="153" t="s">
        <v>62</v>
      </c>
      <c r="Q29" s="155" t="s">
        <v>62</v>
      </c>
      <c r="R29" s="155" t="s">
        <v>62</v>
      </c>
      <c r="S29" s="204" t="s">
        <v>62</v>
      </c>
      <c r="T29" s="64">
        <v>540971</v>
      </c>
    </row>
    <row r="30" spans="1:20" x14ac:dyDescent="0.2">
      <c r="A30" s="206">
        <f t="shared" si="0"/>
        <v>1967</v>
      </c>
      <c r="B30" s="69">
        <f t="shared" si="2"/>
        <v>422724</v>
      </c>
      <c r="C30" s="218">
        <f t="shared" si="1"/>
        <v>140750</v>
      </c>
      <c r="D30" s="69" t="str">
        <f t="shared" si="3"/>
        <v>.</v>
      </c>
      <c r="E30" s="61" t="s">
        <v>62</v>
      </c>
      <c r="F30" s="61" t="s">
        <v>62</v>
      </c>
      <c r="G30" s="61" t="s">
        <v>62</v>
      </c>
      <c r="H30" s="201">
        <f t="shared" si="4"/>
        <v>563474</v>
      </c>
      <c r="I30" s="45"/>
      <c r="J30" s="120">
        <v>1967</v>
      </c>
      <c r="K30" s="153">
        <v>395023</v>
      </c>
      <c r="L30" s="153">
        <v>27701</v>
      </c>
      <c r="M30" s="153">
        <v>140750</v>
      </c>
      <c r="N30" s="153" t="s">
        <v>62</v>
      </c>
      <c r="O30" s="153" t="s">
        <v>62</v>
      </c>
      <c r="P30" s="153" t="s">
        <v>62</v>
      </c>
      <c r="Q30" s="155" t="s">
        <v>62</v>
      </c>
      <c r="R30" s="155" t="s">
        <v>62</v>
      </c>
      <c r="S30" s="204" t="s">
        <v>62</v>
      </c>
      <c r="T30" s="64">
        <v>563474</v>
      </c>
    </row>
    <row r="31" spans="1:20" x14ac:dyDescent="0.2">
      <c r="A31" s="206">
        <f t="shared" si="0"/>
        <v>1968</v>
      </c>
      <c r="B31" s="69">
        <f t="shared" si="2"/>
        <v>433011</v>
      </c>
      <c r="C31" s="218">
        <f t="shared" si="1"/>
        <v>151717</v>
      </c>
      <c r="D31" s="69" t="str">
        <f t="shared" si="3"/>
        <v>.</v>
      </c>
      <c r="E31" s="61" t="s">
        <v>62</v>
      </c>
      <c r="F31" s="61" t="s">
        <v>62</v>
      </c>
      <c r="G31" s="61" t="s">
        <v>62</v>
      </c>
      <c r="H31" s="201">
        <f t="shared" si="4"/>
        <v>584728</v>
      </c>
      <c r="I31" s="45"/>
      <c r="J31" s="120">
        <v>1968</v>
      </c>
      <c r="K31" s="153">
        <v>405144</v>
      </c>
      <c r="L31" s="153">
        <v>27867</v>
      </c>
      <c r="M31" s="153">
        <v>151717</v>
      </c>
      <c r="N31" s="153" t="s">
        <v>62</v>
      </c>
      <c r="O31" s="153" t="s">
        <v>62</v>
      </c>
      <c r="P31" s="153" t="s">
        <v>62</v>
      </c>
      <c r="Q31" s="155" t="s">
        <v>62</v>
      </c>
      <c r="R31" s="155" t="s">
        <v>62</v>
      </c>
      <c r="S31" s="204" t="s">
        <v>62</v>
      </c>
      <c r="T31" s="64">
        <v>584728</v>
      </c>
    </row>
    <row r="32" spans="1:20" x14ac:dyDescent="0.2">
      <c r="A32" s="206">
        <f t="shared" si="0"/>
        <v>1969</v>
      </c>
      <c r="B32" s="69">
        <f t="shared" si="2"/>
        <v>444616</v>
      </c>
      <c r="C32" s="218">
        <f t="shared" si="1"/>
        <v>160388</v>
      </c>
      <c r="D32" s="69">
        <f t="shared" si="3"/>
        <v>54084</v>
      </c>
      <c r="E32" s="61" t="s">
        <v>62</v>
      </c>
      <c r="F32" s="61" t="s">
        <v>62</v>
      </c>
      <c r="G32" s="61" t="s">
        <v>62</v>
      </c>
      <c r="H32" s="201">
        <f t="shared" si="4"/>
        <v>659088</v>
      </c>
      <c r="I32" s="45"/>
      <c r="J32" s="120">
        <v>1969</v>
      </c>
      <c r="K32" s="153">
        <v>417305</v>
      </c>
      <c r="L32" s="153">
        <v>27311</v>
      </c>
      <c r="M32" s="153">
        <v>160388</v>
      </c>
      <c r="N32" s="153" t="s">
        <v>62</v>
      </c>
      <c r="O32" s="153">
        <v>15053</v>
      </c>
      <c r="P32" s="153">
        <v>39031</v>
      </c>
      <c r="Q32" s="155" t="s">
        <v>62</v>
      </c>
      <c r="R32" s="155" t="s">
        <v>62</v>
      </c>
      <c r="S32" s="204" t="s">
        <v>62</v>
      </c>
      <c r="T32" s="64">
        <v>659088</v>
      </c>
    </row>
    <row r="33" spans="1:20" ht="18" customHeight="1" x14ac:dyDescent="0.2">
      <c r="A33" s="206">
        <f t="shared" si="0"/>
        <v>1970</v>
      </c>
      <c r="B33" s="69">
        <f t="shared" si="2"/>
        <v>456219</v>
      </c>
      <c r="C33" s="218">
        <f t="shared" si="1"/>
        <v>172405</v>
      </c>
      <c r="D33" s="69">
        <f t="shared" si="3"/>
        <v>76545</v>
      </c>
      <c r="E33" s="61" t="s">
        <v>62</v>
      </c>
      <c r="F33" s="61" t="s">
        <v>62</v>
      </c>
      <c r="G33" s="61" t="s">
        <v>62</v>
      </c>
      <c r="H33" s="201">
        <f t="shared" si="4"/>
        <v>705169</v>
      </c>
      <c r="I33" s="45"/>
      <c r="J33" s="120">
        <v>1970</v>
      </c>
      <c r="K33" s="153">
        <v>429244</v>
      </c>
      <c r="L33" s="153">
        <v>26975</v>
      </c>
      <c r="M33" s="153">
        <v>172405</v>
      </c>
      <c r="N33" s="153" t="s">
        <v>62</v>
      </c>
      <c r="O33" s="153">
        <v>19879</v>
      </c>
      <c r="P33" s="153">
        <v>56666</v>
      </c>
      <c r="Q33" s="155" t="s">
        <v>62</v>
      </c>
      <c r="R33" s="155" t="s">
        <v>62</v>
      </c>
      <c r="S33" s="204" t="s">
        <v>62</v>
      </c>
      <c r="T33" s="64">
        <v>705169</v>
      </c>
    </row>
    <row r="34" spans="1:20" x14ac:dyDescent="0.2">
      <c r="A34" s="206">
        <f t="shared" si="0"/>
        <v>1971</v>
      </c>
      <c r="B34" s="69">
        <f t="shared" si="2"/>
        <v>470021</v>
      </c>
      <c r="C34" s="218">
        <f t="shared" si="1"/>
        <v>187229</v>
      </c>
      <c r="D34" s="69">
        <f t="shared" si="3"/>
        <v>76591</v>
      </c>
      <c r="E34" s="61">
        <v>25268</v>
      </c>
      <c r="F34" s="61" t="s">
        <v>62</v>
      </c>
      <c r="G34" s="61" t="s">
        <v>62</v>
      </c>
      <c r="H34" s="201">
        <f t="shared" si="4"/>
        <v>759109</v>
      </c>
      <c r="I34" s="45"/>
      <c r="J34" s="120">
        <v>1971</v>
      </c>
      <c r="K34" s="153">
        <v>444220</v>
      </c>
      <c r="L34" s="153">
        <v>25801</v>
      </c>
      <c r="M34" s="153">
        <v>186936</v>
      </c>
      <c r="N34" s="153">
        <v>293</v>
      </c>
      <c r="O34" s="153">
        <v>20998</v>
      </c>
      <c r="P34" s="153">
        <v>55593</v>
      </c>
      <c r="Q34" s="155" t="s">
        <v>62</v>
      </c>
      <c r="R34" s="153">
        <v>69021</v>
      </c>
      <c r="S34" s="204" t="s">
        <v>62</v>
      </c>
      <c r="T34" s="64">
        <v>759109</v>
      </c>
    </row>
    <row r="35" spans="1:20" x14ac:dyDescent="0.2">
      <c r="A35" s="206">
        <f t="shared" si="0"/>
        <v>1972</v>
      </c>
      <c r="B35" s="69">
        <f t="shared" si="2"/>
        <v>483664</v>
      </c>
      <c r="C35" s="218">
        <f t="shared" si="1"/>
        <v>208037</v>
      </c>
      <c r="D35" s="69">
        <f t="shared" si="3"/>
        <v>76751</v>
      </c>
      <c r="E35" s="61">
        <v>32013</v>
      </c>
      <c r="F35" s="61" t="s">
        <v>62</v>
      </c>
      <c r="G35" s="61" t="s">
        <v>62</v>
      </c>
      <c r="H35" s="201">
        <f t="shared" si="4"/>
        <v>800465</v>
      </c>
      <c r="I35" s="45"/>
      <c r="J35" s="120">
        <v>1972</v>
      </c>
      <c r="K35" s="153">
        <v>459450</v>
      </c>
      <c r="L35" s="153">
        <v>24214</v>
      </c>
      <c r="M35" s="153">
        <v>207534</v>
      </c>
      <c r="N35" s="153">
        <v>503</v>
      </c>
      <c r="O35" s="153">
        <v>22050</v>
      </c>
      <c r="P35" s="153">
        <v>54701</v>
      </c>
      <c r="Q35" s="155" t="s">
        <v>62</v>
      </c>
      <c r="R35" s="153">
        <v>85266</v>
      </c>
      <c r="S35" s="204" t="s">
        <v>62</v>
      </c>
      <c r="T35" s="64">
        <v>800465</v>
      </c>
    </row>
    <row r="36" spans="1:20" x14ac:dyDescent="0.2">
      <c r="A36" s="206">
        <f t="shared" si="0"/>
        <v>1973</v>
      </c>
      <c r="B36" s="69">
        <f t="shared" si="2"/>
        <v>497269</v>
      </c>
      <c r="C36" s="218">
        <f t="shared" si="1"/>
        <v>224318</v>
      </c>
      <c r="D36" s="69">
        <f t="shared" si="3"/>
        <v>74373</v>
      </c>
      <c r="E36" s="61">
        <v>29378</v>
      </c>
      <c r="F36" s="61" t="s">
        <v>62</v>
      </c>
      <c r="G36" s="61" t="s">
        <v>62</v>
      </c>
      <c r="H36" s="201">
        <f t="shared" si="4"/>
        <v>825338</v>
      </c>
      <c r="I36" s="45"/>
      <c r="J36" s="120">
        <v>1973</v>
      </c>
      <c r="K36" s="153">
        <v>475132</v>
      </c>
      <c r="L36" s="153">
        <v>22137</v>
      </c>
      <c r="M36" s="153">
        <v>223349</v>
      </c>
      <c r="N36" s="153">
        <v>969</v>
      </c>
      <c r="O36" s="153">
        <v>21909</v>
      </c>
      <c r="P36" s="153">
        <v>52464</v>
      </c>
      <c r="Q36" s="155" t="s">
        <v>62</v>
      </c>
      <c r="R36" s="153">
        <v>90145</v>
      </c>
      <c r="S36" s="204" t="s">
        <v>62</v>
      </c>
      <c r="T36" s="64">
        <v>825338</v>
      </c>
    </row>
    <row r="37" spans="1:20" x14ac:dyDescent="0.2">
      <c r="A37" s="206">
        <f t="shared" si="0"/>
        <v>1974</v>
      </c>
      <c r="B37" s="69">
        <f t="shared" si="2"/>
        <v>512875</v>
      </c>
      <c r="C37" s="218">
        <f t="shared" si="1"/>
        <v>241034</v>
      </c>
      <c r="D37" s="69">
        <f t="shared" si="3"/>
        <v>72439</v>
      </c>
      <c r="E37" s="61">
        <v>27836</v>
      </c>
      <c r="F37" s="61" t="s">
        <v>62</v>
      </c>
      <c r="G37" s="61" t="s">
        <v>62</v>
      </c>
      <c r="H37" s="201">
        <f t="shared" si="4"/>
        <v>854184</v>
      </c>
      <c r="I37" s="45"/>
      <c r="J37" s="120">
        <v>1974</v>
      </c>
      <c r="K37" s="153">
        <v>492134</v>
      </c>
      <c r="L37" s="153">
        <v>20741</v>
      </c>
      <c r="M37" s="153">
        <v>239774</v>
      </c>
      <c r="N37" s="153">
        <v>1260</v>
      </c>
      <c r="O37" s="153">
        <v>22237</v>
      </c>
      <c r="P37" s="153">
        <v>50202</v>
      </c>
      <c r="Q37" s="153">
        <v>39583</v>
      </c>
      <c r="R37" s="153">
        <v>112311</v>
      </c>
      <c r="S37" s="204" t="s">
        <v>62</v>
      </c>
      <c r="T37" s="64">
        <v>854184</v>
      </c>
    </row>
    <row r="38" spans="1:20" ht="18" customHeight="1" x14ac:dyDescent="0.2">
      <c r="A38" s="206">
        <f t="shared" si="0"/>
        <v>1975</v>
      </c>
      <c r="B38" s="69">
        <f t="shared" si="2"/>
        <v>527395</v>
      </c>
      <c r="C38" s="218">
        <f t="shared" si="1"/>
        <v>250144</v>
      </c>
      <c r="D38" s="69">
        <f t="shared" si="3"/>
        <v>71322</v>
      </c>
      <c r="E38" s="61">
        <v>25755</v>
      </c>
      <c r="F38" s="61" t="s">
        <v>62</v>
      </c>
      <c r="G38" s="61" t="s">
        <v>62</v>
      </c>
      <c r="H38" s="201">
        <f t="shared" si="4"/>
        <v>874616</v>
      </c>
      <c r="I38" s="45"/>
      <c r="J38" s="120">
        <v>1975</v>
      </c>
      <c r="K38" s="153">
        <v>508992</v>
      </c>
      <c r="L38" s="153">
        <v>18403</v>
      </c>
      <c r="M38" s="153">
        <v>248845</v>
      </c>
      <c r="N38" s="153">
        <v>1299</v>
      </c>
      <c r="O38" s="153">
        <v>22177</v>
      </c>
      <c r="P38" s="153">
        <v>49145</v>
      </c>
      <c r="Q38" s="153">
        <v>40448</v>
      </c>
      <c r="R38" s="153">
        <v>122615</v>
      </c>
      <c r="S38" s="204" t="s">
        <v>62</v>
      </c>
      <c r="T38" s="64">
        <v>874616</v>
      </c>
    </row>
    <row r="39" spans="1:20" x14ac:dyDescent="0.2">
      <c r="A39" s="206">
        <f t="shared" si="0"/>
        <v>1976</v>
      </c>
      <c r="B39" s="69">
        <f t="shared" si="2"/>
        <v>541087</v>
      </c>
      <c r="C39" s="218">
        <f t="shared" si="1"/>
        <v>257196</v>
      </c>
      <c r="D39" s="69">
        <f t="shared" si="3"/>
        <v>69957</v>
      </c>
      <c r="E39" s="61">
        <v>23505</v>
      </c>
      <c r="F39" s="61" t="s">
        <v>62</v>
      </c>
      <c r="G39" s="61" t="s">
        <v>62</v>
      </c>
      <c r="H39" s="201">
        <f t="shared" si="4"/>
        <v>891745</v>
      </c>
      <c r="I39" s="45"/>
      <c r="J39" s="120">
        <v>1976</v>
      </c>
      <c r="K39" s="153">
        <v>524468</v>
      </c>
      <c r="L39" s="153">
        <v>16619</v>
      </c>
      <c r="M39" s="153">
        <v>255635</v>
      </c>
      <c r="N39" s="153">
        <v>1561</v>
      </c>
      <c r="O39" s="153">
        <v>22174</v>
      </c>
      <c r="P39" s="153">
        <v>47783</v>
      </c>
      <c r="Q39" s="153">
        <v>40154</v>
      </c>
      <c r="R39" s="153">
        <v>131964</v>
      </c>
      <c r="S39" s="204" t="s">
        <v>62</v>
      </c>
      <c r="T39" s="64">
        <v>891745</v>
      </c>
    </row>
    <row r="40" spans="1:20" x14ac:dyDescent="0.2">
      <c r="A40" s="206">
        <f t="shared" si="0"/>
        <v>1977</v>
      </c>
      <c r="B40" s="69">
        <f t="shared" si="2"/>
        <v>555419</v>
      </c>
      <c r="C40" s="218">
        <f t="shared" si="1"/>
        <v>257523</v>
      </c>
      <c r="D40" s="69">
        <f t="shared" si="3"/>
        <v>68176</v>
      </c>
      <c r="E40" s="61">
        <v>22234</v>
      </c>
      <c r="F40" s="61" t="s">
        <v>62</v>
      </c>
      <c r="G40" s="61" t="s">
        <v>62</v>
      </c>
      <c r="H40" s="201">
        <f t="shared" si="4"/>
        <v>903352</v>
      </c>
      <c r="I40" s="45"/>
      <c r="J40" s="120">
        <v>1977</v>
      </c>
      <c r="K40" s="153">
        <v>540417</v>
      </c>
      <c r="L40" s="153">
        <v>15002</v>
      </c>
      <c r="M40" s="153">
        <v>255629</v>
      </c>
      <c r="N40" s="153">
        <v>1894</v>
      </c>
      <c r="O40" s="153">
        <v>22024</v>
      </c>
      <c r="P40" s="153">
        <v>46152</v>
      </c>
      <c r="Q40" s="153">
        <v>38220</v>
      </c>
      <c r="R40" s="153">
        <v>177103</v>
      </c>
      <c r="S40" s="204" t="s">
        <v>62</v>
      </c>
      <c r="T40" s="64">
        <v>903352</v>
      </c>
    </row>
    <row r="41" spans="1:20" x14ac:dyDescent="0.2">
      <c r="A41" s="206">
        <f t="shared" si="0"/>
        <v>1978</v>
      </c>
      <c r="B41" s="69">
        <f t="shared" si="2"/>
        <v>567932</v>
      </c>
      <c r="C41" s="218">
        <f t="shared" si="1"/>
        <v>254972</v>
      </c>
      <c r="D41" s="69">
        <f t="shared" si="3"/>
        <v>66607</v>
      </c>
      <c r="E41" s="61">
        <v>25901</v>
      </c>
      <c r="F41" s="61" t="s">
        <v>62</v>
      </c>
      <c r="G41" s="61" t="s">
        <v>62</v>
      </c>
      <c r="H41" s="201">
        <f t="shared" si="4"/>
        <v>915412</v>
      </c>
      <c r="I41" s="45"/>
      <c r="J41" s="120">
        <v>1978</v>
      </c>
      <c r="K41" s="153">
        <v>554025</v>
      </c>
      <c r="L41" s="153">
        <v>13907</v>
      </c>
      <c r="M41" s="153">
        <v>251186</v>
      </c>
      <c r="N41" s="153">
        <v>3786</v>
      </c>
      <c r="O41" s="153">
        <v>21548</v>
      </c>
      <c r="P41" s="153">
        <v>45059</v>
      </c>
      <c r="Q41" s="153">
        <v>35223</v>
      </c>
      <c r="R41" s="153">
        <v>186561</v>
      </c>
      <c r="S41" s="204" t="s">
        <v>62</v>
      </c>
      <c r="T41" s="64">
        <v>915412</v>
      </c>
    </row>
    <row r="42" spans="1:20" x14ac:dyDescent="0.2">
      <c r="A42" s="206">
        <f t="shared" si="0"/>
        <v>1979</v>
      </c>
      <c r="B42" s="69">
        <f t="shared" si="2"/>
        <v>580168</v>
      </c>
      <c r="C42" s="218">
        <f t="shared" si="1"/>
        <v>254030</v>
      </c>
      <c r="D42" s="69">
        <f t="shared" si="3"/>
        <v>63618</v>
      </c>
      <c r="E42" s="61">
        <v>25310</v>
      </c>
      <c r="F42" s="61" t="s">
        <v>62</v>
      </c>
      <c r="G42" s="61" t="s">
        <v>62</v>
      </c>
      <c r="H42" s="201">
        <f t="shared" si="4"/>
        <v>923126</v>
      </c>
      <c r="I42" s="45"/>
      <c r="J42" s="120">
        <v>1979</v>
      </c>
      <c r="K42" s="153">
        <v>568022</v>
      </c>
      <c r="L42" s="153">
        <v>12146</v>
      </c>
      <c r="M42" s="153">
        <v>247373</v>
      </c>
      <c r="N42" s="153">
        <v>6657</v>
      </c>
      <c r="O42" s="153">
        <v>20815</v>
      </c>
      <c r="P42" s="153">
        <v>42803</v>
      </c>
      <c r="Q42" s="153">
        <v>32832</v>
      </c>
      <c r="R42" s="153">
        <v>190778</v>
      </c>
      <c r="S42" s="204" t="s">
        <v>62</v>
      </c>
      <c r="T42" s="64">
        <v>923126</v>
      </c>
    </row>
    <row r="43" spans="1:20" ht="18" customHeight="1" x14ac:dyDescent="0.2">
      <c r="A43" s="206">
        <f t="shared" si="0"/>
        <v>1980</v>
      </c>
      <c r="B43" s="69">
        <f t="shared" si="2"/>
        <v>586192</v>
      </c>
      <c r="C43" s="218">
        <f t="shared" si="1"/>
        <v>256353</v>
      </c>
      <c r="D43" s="69">
        <f t="shared" si="3"/>
        <v>61525</v>
      </c>
      <c r="E43" s="61">
        <v>23493</v>
      </c>
      <c r="F43" s="61" t="s">
        <v>62</v>
      </c>
      <c r="G43" s="61" t="s">
        <v>62</v>
      </c>
      <c r="H43" s="201">
        <f t="shared" si="4"/>
        <v>927563</v>
      </c>
      <c r="I43" s="45"/>
      <c r="J43" s="120">
        <v>1980</v>
      </c>
      <c r="K43" s="153">
        <v>577454</v>
      </c>
      <c r="L43" s="153">
        <v>8738</v>
      </c>
      <c r="M43" s="153">
        <v>243300</v>
      </c>
      <c r="N43" s="153">
        <v>13053</v>
      </c>
      <c r="O43" s="153">
        <v>21432</v>
      </c>
      <c r="P43" s="153">
        <v>40093</v>
      </c>
      <c r="Q43" s="153">
        <v>30623</v>
      </c>
      <c r="R43" s="153">
        <v>201958</v>
      </c>
      <c r="S43" s="204" t="s">
        <v>62</v>
      </c>
      <c r="T43" s="64">
        <v>927563</v>
      </c>
    </row>
    <row r="44" spans="1:20" x14ac:dyDescent="0.2">
      <c r="A44" s="206">
        <f t="shared" si="0"/>
        <v>1981</v>
      </c>
      <c r="B44" s="69">
        <f t="shared" si="2"/>
        <v>592952</v>
      </c>
      <c r="C44" s="218">
        <f t="shared" si="1"/>
        <v>257437</v>
      </c>
      <c r="D44" s="69">
        <f t="shared" si="3"/>
        <v>59777</v>
      </c>
      <c r="E44" s="61">
        <v>23021</v>
      </c>
      <c r="F44" s="61" t="s">
        <v>62</v>
      </c>
      <c r="G44" s="61" t="s">
        <v>62</v>
      </c>
      <c r="H44" s="201">
        <f t="shared" si="4"/>
        <v>933187</v>
      </c>
      <c r="I44" s="45"/>
      <c r="J44" s="120">
        <v>1981</v>
      </c>
      <c r="K44" s="153">
        <v>587190</v>
      </c>
      <c r="L44" s="153">
        <v>5762</v>
      </c>
      <c r="M44" s="153">
        <v>240173</v>
      </c>
      <c r="N44" s="153">
        <v>17264</v>
      </c>
      <c r="O44" s="153">
        <v>21789</v>
      </c>
      <c r="P44" s="153">
        <v>37988</v>
      </c>
      <c r="Q44" s="153">
        <v>27945</v>
      </c>
      <c r="R44" s="153">
        <v>227415</v>
      </c>
      <c r="S44" s="204" t="s">
        <v>62</v>
      </c>
      <c r="T44" s="64">
        <v>933187</v>
      </c>
    </row>
    <row r="45" spans="1:20" x14ac:dyDescent="0.2">
      <c r="A45" s="206">
        <f t="shared" si="0"/>
        <v>1982</v>
      </c>
      <c r="B45" s="69">
        <f t="shared" si="2"/>
        <v>601045</v>
      </c>
      <c r="C45" s="218">
        <f t="shared" si="1"/>
        <v>258100</v>
      </c>
      <c r="D45" s="69">
        <f t="shared" si="3"/>
        <v>55959</v>
      </c>
      <c r="E45" s="61">
        <v>23010</v>
      </c>
      <c r="F45" s="61" t="s">
        <v>62</v>
      </c>
      <c r="G45" s="61" t="s">
        <v>62</v>
      </c>
      <c r="H45" s="201">
        <f t="shared" si="4"/>
        <v>938114</v>
      </c>
      <c r="I45" s="45"/>
      <c r="J45" s="120">
        <v>1982</v>
      </c>
      <c r="K45" s="153">
        <v>597816</v>
      </c>
      <c r="L45" s="153">
        <v>3229</v>
      </c>
      <c r="M45" s="153">
        <v>235533</v>
      </c>
      <c r="N45" s="153">
        <v>22567</v>
      </c>
      <c r="O45" s="153">
        <v>21335</v>
      </c>
      <c r="P45" s="153">
        <v>34624</v>
      </c>
      <c r="Q45" s="153">
        <v>24551</v>
      </c>
      <c r="R45" s="153">
        <v>238694</v>
      </c>
      <c r="S45" s="204" t="s">
        <v>62</v>
      </c>
      <c r="T45" s="64">
        <v>938114</v>
      </c>
    </row>
    <row r="46" spans="1:20" x14ac:dyDescent="0.2">
      <c r="A46" s="206">
        <f t="shared" si="0"/>
        <v>1983</v>
      </c>
      <c r="B46" s="69">
        <f t="shared" si="2"/>
        <v>607532</v>
      </c>
      <c r="C46" s="218">
        <f t="shared" si="1"/>
        <v>270305</v>
      </c>
      <c r="D46" s="69">
        <f t="shared" si="3"/>
        <v>55970</v>
      </c>
      <c r="E46" s="61">
        <v>22394</v>
      </c>
      <c r="F46" s="61" t="s">
        <v>62</v>
      </c>
      <c r="G46" s="61" t="s">
        <v>62</v>
      </c>
      <c r="H46" s="201">
        <f t="shared" si="4"/>
        <v>956201</v>
      </c>
      <c r="I46" s="45"/>
      <c r="J46" s="120">
        <v>1983</v>
      </c>
      <c r="K46" s="153">
        <v>606169</v>
      </c>
      <c r="L46" s="153">
        <v>1363</v>
      </c>
      <c r="M46" s="153">
        <v>237654</v>
      </c>
      <c r="N46" s="153">
        <v>32651</v>
      </c>
      <c r="O46" s="153">
        <v>22335</v>
      </c>
      <c r="P46" s="153">
        <v>33635</v>
      </c>
      <c r="Q46" s="153">
        <v>23807</v>
      </c>
      <c r="R46" s="153">
        <v>246366</v>
      </c>
      <c r="S46" s="204" t="s">
        <v>62</v>
      </c>
      <c r="T46" s="64">
        <v>956201</v>
      </c>
    </row>
    <row r="47" spans="1:20" x14ac:dyDescent="0.2">
      <c r="A47" s="206">
        <f t="shared" si="0"/>
        <v>1984</v>
      </c>
      <c r="B47" s="69">
        <f t="shared" si="2"/>
        <v>608153</v>
      </c>
      <c r="C47" s="218">
        <f t="shared" si="1"/>
        <v>284679</v>
      </c>
      <c r="D47" s="69">
        <f t="shared" si="3"/>
        <v>53171</v>
      </c>
      <c r="E47" s="61">
        <v>20123</v>
      </c>
      <c r="F47" s="61" t="s">
        <v>62</v>
      </c>
      <c r="G47" s="61" t="s">
        <v>62</v>
      </c>
      <c r="H47" s="201">
        <f t="shared" si="4"/>
        <v>966126</v>
      </c>
      <c r="I47" s="45"/>
      <c r="J47" s="120">
        <v>1984</v>
      </c>
      <c r="K47" s="153">
        <v>608153</v>
      </c>
      <c r="L47" s="153"/>
      <c r="M47" s="153">
        <v>241076</v>
      </c>
      <c r="N47" s="153">
        <v>43603</v>
      </c>
      <c r="O47" s="153">
        <v>22250</v>
      </c>
      <c r="P47" s="153">
        <v>30921</v>
      </c>
      <c r="Q47" s="153">
        <v>22338</v>
      </c>
      <c r="R47" s="153">
        <v>249607</v>
      </c>
      <c r="S47" s="204" t="s">
        <v>62</v>
      </c>
      <c r="T47" s="64">
        <v>966126</v>
      </c>
    </row>
    <row r="48" spans="1:20" ht="18" customHeight="1" x14ac:dyDescent="0.2">
      <c r="A48" s="206">
        <f t="shared" si="0"/>
        <v>1985</v>
      </c>
      <c r="B48" s="69">
        <f t="shared" si="2"/>
        <v>619045</v>
      </c>
      <c r="C48" s="218">
        <f t="shared" si="1"/>
        <v>292692</v>
      </c>
      <c r="D48" s="69">
        <f t="shared" si="3"/>
        <v>49849</v>
      </c>
      <c r="E48" s="61">
        <v>17094</v>
      </c>
      <c r="F48" s="61" t="s">
        <v>62</v>
      </c>
      <c r="G48" s="61" t="s">
        <v>62</v>
      </c>
      <c r="H48" s="201">
        <f t="shared" si="4"/>
        <v>978680</v>
      </c>
      <c r="I48" s="45"/>
      <c r="J48" s="120">
        <v>1985</v>
      </c>
      <c r="K48" s="153">
        <v>619045</v>
      </c>
      <c r="L48" s="153"/>
      <c r="M48" s="153">
        <v>240947</v>
      </c>
      <c r="N48" s="153">
        <v>51745</v>
      </c>
      <c r="O48" s="153">
        <v>20624</v>
      </c>
      <c r="P48" s="153">
        <v>29225</v>
      </c>
      <c r="Q48" s="153">
        <v>21284</v>
      </c>
      <c r="R48" s="153">
        <v>253922</v>
      </c>
      <c r="S48" s="204" t="s">
        <v>62</v>
      </c>
      <c r="T48" s="64">
        <v>978680</v>
      </c>
    </row>
    <row r="49" spans="1:20" x14ac:dyDescent="0.2">
      <c r="A49" s="206">
        <f t="shared" si="0"/>
        <v>1986</v>
      </c>
      <c r="B49" s="69">
        <f t="shared" si="2"/>
        <v>635220</v>
      </c>
      <c r="C49" s="218">
        <f t="shared" si="1"/>
        <v>315124</v>
      </c>
      <c r="D49" s="69">
        <f t="shared" si="3"/>
        <v>46547</v>
      </c>
      <c r="E49" s="61">
        <v>13640</v>
      </c>
      <c r="F49" s="61" t="s">
        <v>62</v>
      </c>
      <c r="G49" s="61" t="s">
        <v>62</v>
      </c>
      <c r="H49" s="201">
        <f t="shared" si="4"/>
        <v>1010531</v>
      </c>
      <c r="I49" s="45"/>
      <c r="J49" s="120">
        <v>1986</v>
      </c>
      <c r="K49" s="153">
        <v>635220</v>
      </c>
      <c r="L49" s="153"/>
      <c r="M49" s="153">
        <v>250642</v>
      </c>
      <c r="N49" s="153">
        <v>64482</v>
      </c>
      <c r="O49" s="153">
        <v>18846</v>
      </c>
      <c r="P49" s="153">
        <v>27701</v>
      </c>
      <c r="Q49" s="153">
        <v>21061</v>
      </c>
      <c r="R49" s="153">
        <v>261228</v>
      </c>
      <c r="S49" s="204" t="s">
        <v>62</v>
      </c>
      <c r="T49" s="64">
        <v>1010531</v>
      </c>
    </row>
    <row r="50" spans="1:20" x14ac:dyDescent="0.2">
      <c r="A50" s="206">
        <f t="shared" si="0"/>
        <v>1987</v>
      </c>
      <c r="B50" s="69">
        <f t="shared" si="2"/>
        <v>646436</v>
      </c>
      <c r="C50" s="218">
        <f t="shared" si="1"/>
        <v>329026</v>
      </c>
      <c r="D50" s="69">
        <f t="shared" si="3"/>
        <v>43610</v>
      </c>
      <c r="E50" s="61">
        <v>9690</v>
      </c>
      <c r="F50" s="61" t="s">
        <v>62</v>
      </c>
      <c r="G50" s="61" t="s">
        <v>62</v>
      </c>
      <c r="H50" s="201">
        <f t="shared" si="4"/>
        <v>1028762</v>
      </c>
      <c r="I50" s="45"/>
      <c r="J50" s="120">
        <v>1987</v>
      </c>
      <c r="K50" s="153">
        <v>646436</v>
      </c>
      <c r="L50" s="153"/>
      <c r="M50" s="153">
        <v>261270</v>
      </c>
      <c r="N50" s="153">
        <v>67756</v>
      </c>
      <c r="O50" s="153">
        <v>17029</v>
      </c>
      <c r="P50" s="153">
        <v>26581</v>
      </c>
      <c r="Q50" s="153">
        <v>21241</v>
      </c>
      <c r="R50" s="153">
        <v>264821</v>
      </c>
      <c r="S50" s="204" t="s">
        <v>62</v>
      </c>
      <c r="T50" s="64">
        <v>1028762</v>
      </c>
    </row>
    <row r="51" spans="1:20" x14ac:dyDescent="0.2">
      <c r="A51" s="206">
        <f t="shared" si="0"/>
        <v>1988</v>
      </c>
      <c r="B51" s="69">
        <f t="shared" si="2"/>
        <v>658543</v>
      </c>
      <c r="C51" s="218">
        <f t="shared" si="1"/>
        <v>333224</v>
      </c>
      <c r="D51" s="69">
        <f t="shared" si="3"/>
        <v>41821</v>
      </c>
      <c r="E51" s="61">
        <v>6106</v>
      </c>
      <c r="F51" s="61" t="s">
        <v>62</v>
      </c>
      <c r="G51" s="61" t="s">
        <v>62</v>
      </c>
      <c r="H51" s="201">
        <f t="shared" si="4"/>
        <v>1039694</v>
      </c>
      <c r="I51" s="45"/>
      <c r="J51" s="120">
        <v>1988</v>
      </c>
      <c r="K51" s="153">
        <v>658543</v>
      </c>
      <c r="L51" s="153"/>
      <c r="M51" s="153">
        <v>266825</v>
      </c>
      <c r="N51" s="153">
        <v>66399</v>
      </c>
      <c r="O51" s="153">
        <v>15786</v>
      </c>
      <c r="P51" s="153">
        <v>26035</v>
      </c>
      <c r="Q51" s="153">
        <v>21445</v>
      </c>
      <c r="R51" s="153">
        <v>266542</v>
      </c>
      <c r="S51" s="204" t="s">
        <v>62</v>
      </c>
      <c r="T51" s="64">
        <v>1039694</v>
      </c>
    </row>
    <row r="52" spans="1:20" x14ac:dyDescent="0.2">
      <c r="A52" s="206">
        <f t="shared" si="0"/>
        <v>1989</v>
      </c>
      <c r="B52" s="69">
        <f t="shared" si="2"/>
        <v>671100</v>
      </c>
      <c r="C52" s="218">
        <f t="shared" si="1"/>
        <v>335654</v>
      </c>
      <c r="D52" s="69">
        <f t="shared" si="3"/>
        <v>39826</v>
      </c>
      <c r="E52" s="61">
        <v>3230</v>
      </c>
      <c r="F52" s="61" t="s">
        <v>62</v>
      </c>
      <c r="G52" s="61" t="s">
        <v>62</v>
      </c>
      <c r="H52" s="201">
        <f t="shared" si="4"/>
        <v>1049810</v>
      </c>
      <c r="I52" s="45"/>
      <c r="J52" s="120">
        <v>1989</v>
      </c>
      <c r="K52" s="153">
        <v>671100</v>
      </c>
      <c r="L52" s="153"/>
      <c r="M52" s="153">
        <v>273987</v>
      </c>
      <c r="N52" s="153">
        <v>61667</v>
      </c>
      <c r="O52" s="153">
        <v>14520</v>
      </c>
      <c r="P52" s="153">
        <v>25306</v>
      </c>
      <c r="Q52" s="153">
        <v>21845</v>
      </c>
      <c r="R52" s="153">
        <v>266572</v>
      </c>
      <c r="S52" s="204" t="s">
        <v>62</v>
      </c>
      <c r="T52" s="64">
        <v>1049810</v>
      </c>
    </row>
    <row r="53" spans="1:20" ht="18" customHeight="1" x14ac:dyDescent="0.2">
      <c r="A53" s="206">
        <f t="shared" si="0"/>
        <v>1990</v>
      </c>
      <c r="B53" s="69">
        <f t="shared" si="2"/>
        <v>682110</v>
      </c>
      <c r="C53" s="218">
        <f t="shared" si="1"/>
        <v>337466</v>
      </c>
      <c r="D53" s="69">
        <f t="shared" si="3"/>
        <v>38890</v>
      </c>
      <c r="E53" s="61">
        <v>970</v>
      </c>
      <c r="F53" s="61" t="s">
        <v>62</v>
      </c>
      <c r="G53" s="61" t="s">
        <v>62</v>
      </c>
      <c r="H53" s="201">
        <f t="shared" si="4"/>
        <v>1059436</v>
      </c>
      <c r="I53" s="45"/>
      <c r="J53" s="120">
        <v>1990</v>
      </c>
      <c r="K53" s="153">
        <v>682110</v>
      </c>
      <c r="L53" s="153"/>
      <c r="M53" s="153">
        <v>282868</v>
      </c>
      <c r="N53" s="153">
        <v>54598</v>
      </c>
      <c r="O53" s="153">
        <v>13582</v>
      </c>
      <c r="P53" s="153">
        <v>25308</v>
      </c>
      <c r="Q53" s="153">
        <v>21790</v>
      </c>
      <c r="R53" s="153">
        <v>262820</v>
      </c>
      <c r="S53" s="204" t="s">
        <v>62</v>
      </c>
      <c r="T53" s="64">
        <v>1059436</v>
      </c>
    </row>
    <row r="54" spans="1:20" x14ac:dyDescent="0.2">
      <c r="A54" s="206">
        <f t="shared" si="0"/>
        <v>1991</v>
      </c>
      <c r="B54" s="69">
        <f t="shared" si="2"/>
        <v>694999</v>
      </c>
      <c r="C54" s="218">
        <f t="shared" si="1"/>
        <v>335099</v>
      </c>
      <c r="D54" s="69">
        <f t="shared" si="3"/>
        <v>40254</v>
      </c>
      <c r="E54" s="61">
        <v>332</v>
      </c>
      <c r="F54" s="61" t="s">
        <v>62</v>
      </c>
      <c r="G54" s="61" t="s">
        <v>62</v>
      </c>
      <c r="H54" s="201">
        <f t="shared" si="4"/>
        <v>1070684</v>
      </c>
      <c r="I54" s="45"/>
      <c r="J54" s="120">
        <v>1991</v>
      </c>
      <c r="K54" s="153">
        <v>694999</v>
      </c>
      <c r="L54" s="153"/>
      <c r="M54" s="153">
        <v>287904</v>
      </c>
      <c r="N54" s="153">
        <v>47195</v>
      </c>
      <c r="O54" s="153">
        <v>14015</v>
      </c>
      <c r="P54" s="153">
        <v>26239</v>
      </c>
      <c r="Q54" s="153">
        <v>21664</v>
      </c>
      <c r="R54" s="153">
        <v>254776</v>
      </c>
      <c r="S54" s="204" t="s">
        <v>62</v>
      </c>
      <c r="T54" s="64">
        <v>1070684</v>
      </c>
    </row>
    <row r="55" spans="1:20" x14ac:dyDescent="0.2">
      <c r="A55" s="206">
        <f t="shared" si="0"/>
        <v>1992</v>
      </c>
      <c r="B55" s="69">
        <f t="shared" si="2"/>
        <v>706250</v>
      </c>
      <c r="C55" s="218">
        <f t="shared" si="1"/>
        <v>334943</v>
      </c>
      <c r="D55" s="69">
        <f t="shared" si="3"/>
        <v>41477</v>
      </c>
      <c r="E55" s="61">
        <v>173</v>
      </c>
      <c r="F55" s="61" t="s">
        <v>62</v>
      </c>
      <c r="G55" s="61" t="s">
        <v>62</v>
      </c>
      <c r="H55" s="201">
        <f t="shared" si="4"/>
        <v>1082843</v>
      </c>
      <c r="I55" s="45"/>
      <c r="J55" s="120">
        <v>1992</v>
      </c>
      <c r="K55" s="153">
        <v>706250</v>
      </c>
      <c r="L55" s="153"/>
      <c r="M55" s="153">
        <v>291715</v>
      </c>
      <c r="N55" s="153">
        <v>43228</v>
      </c>
      <c r="O55" s="153">
        <v>14421</v>
      </c>
      <c r="P55" s="153">
        <v>27056</v>
      </c>
      <c r="Q55" s="153">
        <v>21622</v>
      </c>
      <c r="R55" s="153">
        <v>243324</v>
      </c>
      <c r="S55" s="204" t="s">
        <v>62</v>
      </c>
      <c r="T55" s="64">
        <v>1082843</v>
      </c>
    </row>
    <row r="56" spans="1:20" x14ac:dyDescent="0.2">
      <c r="A56" s="206">
        <f t="shared" si="0"/>
        <v>1993</v>
      </c>
      <c r="B56" s="69">
        <f t="shared" si="2"/>
        <v>719984</v>
      </c>
      <c r="C56" s="218">
        <f t="shared" si="1"/>
        <v>334746</v>
      </c>
      <c r="D56" s="69">
        <f t="shared" si="3"/>
        <v>41452</v>
      </c>
      <c r="E56" s="61">
        <v>81</v>
      </c>
      <c r="F56" s="61" t="s">
        <v>62</v>
      </c>
      <c r="G56" s="61" t="s">
        <v>62</v>
      </c>
      <c r="H56" s="201">
        <f t="shared" si="4"/>
        <v>1096263</v>
      </c>
      <c r="I56" s="45"/>
      <c r="J56" s="120">
        <v>1993</v>
      </c>
      <c r="K56" s="153">
        <v>719984</v>
      </c>
      <c r="L56" s="153"/>
      <c r="M56" s="153">
        <v>292450</v>
      </c>
      <c r="N56" s="153">
        <v>42296</v>
      </c>
      <c r="O56" s="153">
        <v>13928</v>
      </c>
      <c r="P56" s="153">
        <v>27524</v>
      </c>
      <c r="Q56" s="153">
        <v>21314</v>
      </c>
      <c r="R56" s="153">
        <v>231889</v>
      </c>
      <c r="S56" s="204" t="s">
        <v>62</v>
      </c>
      <c r="T56" s="64">
        <v>1096263</v>
      </c>
    </row>
    <row r="57" spans="1:20" x14ac:dyDescent="0.2">
      <c r="A57" s="206">
        <f t="shared" si="0"/>
        <v>1994</v>
      </c>
      <c r="B57" s="69">
        <f t="shared" si="2"/>
        <v>732606</v>
      </c>
      <c r="C57" s="218">
        <f t="shared" si="1"/>
        <v>335343</v>
      </c>
      <c r="D57" s="69">
        <f t="shared" si="3"/>
        <v>40940</v>
      </c>
      <c r="E57" s="61">
        <v>32</v>
      </c>
      <c r="F57" s="61" t="s">
        <v>62</v>
      </c>
      <c r="G57" s="61" t="s">
        <v>62</v>
      </c>
      <c r="H57" s="201">
        <f t="shared" si="4"/>
        <v>1108921</v>
      </c>
      <c r="I57" s="45"/>
      <c r="J57" s="120">
        <v>1994</v>
      </c>
      <c r="K57" s="153">
        <v>732606</v>
      </c>
      <c r="L57" s="153"/>
      <c r="M57" s="153">
        <v>292869</v>
      </c>
      <c r="N57" s="153">
        <v>42474</v>
      </c>
      <c r="O57" s="153">
        <v>13279</v>
      </c>
      <c r="P57" s="153">
        <v>27661</v>
      </c>
      <c r="Q57" s="153">
        <v>21218</v>
      </c>
      <c r="R57" s="153">
        <v>219942</v>
      </c>
      <c r="S57" s="204" t="s">
        <v>62</v>
      </c>
      <c r="T57" s="64">
        <v>1108921</v>
      </c>
    </row>
    <row r="58" spans="1:20" ht="18" customHeight="1" x14ac:dyDescent="0.2">
      <c r="A58" s="206">
        <f t="shared" si="0"/>
        <v>1995</v>
      </c>
      <c r="B58" s="69">
        <f t="shared" si="2"/>
        <v>749279</v>
      </c>
      <c r="C58" s="218">
        <f t="shared" si="1"/>
        <v>330276</v>
      </c>
      <c r="D58" s="69">
        <f t="shared" si="3"/>
        <v>40118</v>
      </c>
      <c r="E58" s="61">
        <v>15</v>
      </c>
      <c r="F58" s="61" t="s">
        <v>62</v>
      </c>
      <c r="G58" s="61" t="s">
        <v>62</v>
      </c>
      <c r="H58" s="201">
        <f t="shared" si="4"/>
        <v>1119688</v>
      </c>
      <c r="I58" s="45"/>
      <c r="J58" s="120">
        <v>1995</v>
      </c>
      <c r="K58" s="153">
        <v>749279</v>
      </c>
      <c r="L58" s="153"/>
      <c r="M58" s="153">
        <v>291562</v>
      </c>
      <c r="N58" s="153">
        <v>38714</v>
      </c>
      <c r="O58" s="153">
        <v>12720</v>
      </c>
      <c r="P58" s="153">
        <v>27398</v>
      </c>
      <c r="Q58" s="153">
        <v>21065</v>
      </c>
      <c r="R58" s="153">
        <v>208364</v>
      </c>
      <c r="S58" s="204" t="s">
        <v>62</v>
      </c>
      <c r="T58" s="64">
        <v>1119688</v>
      </c>
    </row>
    <row r="59" spans="1:20" x14ac:dyDescent="0.2">
      <c r="A59" s="206">
        <f t="shared" si="0"/>
        <v>1996</v>
      </c>
      <c r="B59" s="69">
        <f t="shared" si="2"/>
        <v>766052</v>
      </c>
      <c r="C59" s="218">
        <f t="shared" si="1"/>
        <v>312247</v>
      </c>
      <c r="D59" s="69">
        <f t="shared" si="3"/>
        <v>39762</v>
      </c>
      <c r="E59" s="61">
        <v>5</v>
      </c>
      <c r="F59" s="61" t="s">
        <v>62</v>
      </c>
      <c r="G59" s="61" t="s">
        <v>62</v>
      </c>
      <c r="H59" s="201">
        <f t="shared" si="4"/>
        <v>1118066</v>
      </c>
      <c r="I59" s="45"/>
      <c r="J59" s="120">
        <v>1996</v>
      </c>
      <c r="K59" s="153">
        <v>766052</v>
      </c>
      <c r="L59" s="153"/>
      <c r="M59" s="153">
        <v>276984</v>
      </c>
      <c r="N59" s="153">
        <v>35263</v>
      </c>
      <c r="O59" s="153">
        <v>12412</v>
      </c>
      <c r="P59" s="153">
        <v>27350</v>
      </c>
      <c r="Q59" s="153">
        <v>18082</v>
      </c>
      <c r="R59" s="153">
        <v>196893</v>
      </c>
      <c r="S59" s="204" t="s">
        <v>62</v>
      </c>
      <c r="T59" s="64">
        <v>1118066</v>
      </c>
    </row>
    <row r="60" spans="1:20" x14ac:dyDescent="0.2">
      <c r="A60" s="206">
        <f t="shared" si="0"/>
        <v>1997</v>
      </c>
      <c r="B60" s="69">
        <f t="shared" si="2"/>
        <v>773630</v>
      </c>
      <c r="C60" s="218">
        <f t="shared" si="1"/>
        <v>295788</v>
      </c>
      <c r="D60" s="69">
        <f t="shared" si="3"/>
        <v>39618</v>
      </c>
      <c r="E60" s="61" t="s">
        <v>62</v>
      </c>
      <c r="F60" s="61">
        <v>2787</v>
      </c>
      <c r="G60" s="61" t="s">
        <v>62</v>
      </c>
      <c r="H60" s="201">
        <f t="shared" si="4"/>
        <v>1111823</v>
      </c>
      <c r="I60" s="45"/>
      <c r="J60" s="120">
        <v>1997</v>
      </c>
      <c r="K60" s="153">
        <v>773630</v>
      </c>
      <c r="L60" s="153"/>
      <c r="M60" s="153">
        <v>263316</v>
      </c>
      <c r="N60" s="153">
        <v>32472</v>
      </c>
      <c r="O60" s="153">
        <v>12107</v>
      </c>
      <c r="P60" s="153">
        <v>27511</v>
      </c>
      <c r="Q60" s="153">
        <v>15128</v>
      </c>
      <c r="R60" s="153">
        <v>185126</v>
      </c>
      <c r="S60" s="204" t="s">
        <v>62</v>
      </c>
      <c r="T60" s="64">
        <v>1111823</v>
      </c>
    </row>
    <row r="61" spans="1:20" x14ac:dyDescent="0.2">
      <c r="A61" s="206">
        <f t="shared" si="0"/>
        <v>1998</v>
      </c>
      <c r="B61" s="69">
        <f t="shared" si="2"/>
        <v>774850</v>
      </c>
      <c r="C61" s="218">
        <f t="shared" si="1"/>
        <v>279331</v>
      </c>
      <c r="D61" s="69">
        <f t="shared" si="3"/>
        <v>38919</v>
      </c>
      <c r="E61" s="61" t="s">
        <v>62</v>
      </c>
      <c r="F61" s="61">
        <v>4434</v>
      </c>
      <c r="G61" s="61" t="s">
        <v>62</v>
      </c>
      <c r="H61" s="201">
        <f t="shared" si="4"/>
        <v>1097534</v>
      </c>
      <c r="I61" s="45"/>
      <c r="J61" s="120">
        <v>1998</v>
      </c>
      <c r="K61" s="153">
        <v>774850</v>
      </c>
      <c r="L61" s="153"/>
      <c r="M61" s="153">
        <v>249345</v>
      </c>
      <c r="N61" s="153">
        <v>29986</v>
      </c>
      <c r="O61" s="153">
        <v>11818</v>
      </c>
      <c r="P61" s="153">
        <v>27101</v>
      </c>
      <c r="Q61" s="153">
        <v>12643</v>
      </c>
      <c r="R61" s="153">
        <v>172461</v>
      </c>
      <c r="S61" s="204" t="s">
        <v>62</v>
      </c>
      <c r="T61" s="64">
        <v>1097534</v>
      </c>
    </row>
    <row r="62" spans="1:20" x14ac:dyDescent="0.2">
      <c r="A62" s="206">
        <f t="shared" si="0"/>
        <v>1999</v>
      </c>
      <c r="B62" s="69">
        <f t="shared" si="2"/>
        <v>774602</v>
      </c>
      <c r="C62" s="218">
        <f t="shared" si="1"/>
        <v>261291</v>
      </c>
      <c r="D62" s="69">
        <f t="shared" si="3"/>
        <v>37874</v>
      </c>
      <c r="E62" s="61" t="s">
        <v>62</v>
      </c>
      <c r="F62" s="61">
        <v>5974</v>
      </c>
      <c r="G62" s="61" t="s">
        <v>62</v>
      </c>
      <c r="H62" s="201">
        <f t="shared" si="4"/>
        <v>1079777</v>
      </c>
      <c r="I62" s="45"/>
      <c r="J62" s="120">
        <v>1999</v>
      </c>
      <c r="K62" s="153">
        <v>774602</v>
      </c>
      <c r="L62" s="153"/>
      <c r="M62" s="153">
        <v>234715</v>
      </c>
      <c r="N62" s="153">
        <v>26576</v>
      </c>
      <c r="O62" s="153">
        <v>11379</v>
      </c>
      <c r="P62" s="153">
        <v>26495</v>
      </c>
      <c r="Q62" s="153">
        <v>10419</v>
      </c>
      <c r="R62" s="153">
        <v>159959</v>
      </c>
      <c r="S62" s="204" t="s">
        <v>62</v>
      </c>
      <c r="T62" s="64">
        <v>1079777</v>
      </c>
    </row>
    <row r="63" spans="1:20" ht="18" customHeight="1" x14ac:dyDescent="0.2">
      <c r="A63" s="206">
        <f t="shared" si="0"/>
        <v>2000</v>
      </c>
      <c r="B63" s="69">
        <f t="shared" si="2"/>
        <v>772971</v>
      </c>
      <c r="C63" s="218">
        <f t="shared" si="1"/>
        <v>243625</v>
      </c>
      <c r="D63" s="69">
        <f t="shared" si="3"/>
        <v>37185</v>
      </c>
      <c r="E63" s="61" t="s">
        <v>62</v>
      </c>
      <c r="F63" s="61">
        <v>7641</v>
      </c>
      <c r="G63" s="61" t="s">
        <v>62</v>
      </c>
      <c r="H63" s="201">
        <f t="shared" si="4"/>
        <v>1061422</v>
      </c>
      <c r="I63" s="45"/>
      <c r="J63" s="120">
        <v>2000</v>
      </c>
      <c r="K63" s="153">
        <v>772971</v>
      </c>
      <c r="L63" s="153"/>
      <c r="M63" s="153">
        <v>220586</v>
      </c>
      <c r="N63" s="153">
        <v>23039</v>
      </c>
      <c r="O63" s="153">
        <v>11028</v>
      </c>
      <c r="P63" s="153">
        <v>26157</v>
      </c>
      <c r="Q63" s="153">
        <v>8488</v>
      </c>
      <c r="R63" s="153">
        <v>149055</v>
      </c>
      <c r="S63" s="204" t="s">
        <v>62</v>
      </c>
      <c r="T63" s="64">
        <v>1061422</v>
      </c>
    </row>
    <row r="64" spans="1:20" x14ac:dyDescent="0.2">
      <c r="A64" s="206">
        <f t="shared" si="0"/>
        <v>2001</v>
      </c>
      <c r="B64" s="69">
        <f t="shared" si="2"/>
        <v>508623</v>
      </c>
      <c r="C64" s="218">
        <f t="shared" si="1"/>
        <v>173988</v>
      </c>
      <c r="D64" s="69">
        <f t="shared" si="3"/>
        <v>36300</v>
      </c>
      <c r="E64" s="61" t="s">
        <v>62</v>
      </c>
      <c r="F64" s="61">
        <v>94916</v>
      </c>
      <c r="G64" s="61" t="s">
        <v>62</v>
      </c>
      <c r="H64" s="201">
        <f t="shared" si="4"/>
        <v>813827</v>
      </c>
      <c r="I64" s="45"/>
      <c r="J64" s="120">
        <v>2001</v>
      </c>
      <c r="K64" s="153">
        <v>508623</v>
      </c>
      <c r="L64" s="153"/>
      <c r="M64" s="153">
        <v>150131</v>
      </c>
      <c r="N64" s="153">
        <v>23857</v>
      </c>
      <c r="O64" s="153">
        <v>10417</v>
      </c>
      <c r="P64" s="153">
        <v>25883</v>
      </c>
      <c r="Q64" s="153">
        <v>6905</v>
      </c>
      <c r="R64" s="153">
        <v>136230</v>
      </c>
      <c r="S64" s="204" t="s">
        <v>62</v>
      </c>
      <c r="T64" s="64">
        <v>813827</v>
      </c>
    </row>
    <row r="65" spans="1:20" x14ac:dyDescent="0.2">
      <c r="A65" s="206">
        <f t="shared" si="0"/>
        <v>2002</v>
      </c>
      <c r="B65" s="69">
        <f t="shared" si="2"/>
        <v>504182</v>
      </c>
      <c r="C65" s="218">
        <f t="shared" si="1"/>
        <v>174597</v>
      </c>
      <c r="D65" s="69">
        <f t="shared" si="3"/>
        <v>35492</v>
      </c>
      <c r="E65" s="61" t="s">
        <v>62</v>
      </c>
      <c r="F65" s="61">
        <v>96649</v>
      </c>
      <c r="G65" s="61" t="s">
        <v>62</v>
      </c>
      <c r="H65" s="201">
        <f t="shared" si="4"/>
        <v>810920</v>
      </c>
      <c r="I65" s="45"/>
      <c r="J65" s="120">
        <v>2002</v>
      </c>
      <c r="K65" s="153">
        <v>504182</v>
      </c>
      <c r="L65" s="153"/>
      <c r="M65" s="153">
        <v>150942</v>
      </c>
      <c r="N65" s="153">
        <v>23655</v>
      </c>
      <c r="O65" s="153">
        <v>10010</v>
      </c>
      <c r="P65" s="153">
        <v>25482</v>
      </c>
      <c r="Q65" s="153">
        <v>11891</v>
      </c>
      <c r="R65" s="153">
        <v>124719</v>
      </c>
      <c r="S65" s="204" t="s">
        <v>62</v>
      </c>
      <c r="T65" s="64">
        <v>810920</v>
      </c>
    </row>
    <row r="66" spans="1:20" x14ac:dyDescent="0.2">
      <c r="A66" s="206">
        <f t="shared" si="0"/>
        <v>2003</v>
      </c>
      <c r="B66" s="69">
        <f t="shared" si="2"/>
        <v>496272</v>
      </c>
      <c r="C66" s="218">
        <f t="shared" si="1"/>
        <v>174311</v>
      </c>
      <c r="D66" s="69">
        <f t="shared" si="3"/>
        <v>34403</v>
      </c>
      <c r="E66" s="61" t="s">
        <v>62</v>
      </c>
      <c r="F66" s="61">
        <v>97242</v>
      </c>
      <c r="G66" s="61" t="s">
        <v>62</v>
      </c>
      <c r="H66" s="201">
        <f t="shared" si="4"/>
        <v>802228</v>
      </c>
      <c r="I66" s="45"/>
      <c r="J66" s="120">
        <v>2003</v>
      </c>
      <c r="K66" s="153">
        <v>496272</v>
      </c>
      <c r="L66" s="153"/>
      <c r="M66" s="153">
        <v>151466</v>
      </c>
      <c r="N66" s="153">
        <v>22845</v>
      </c>
      <c r="O66" s="153">
        <v>9596</v>
      </c>
      <c r="P66" s="153">
        <v>24807</v>
      </c>
      <c r="Q66" s="153">
        <v>12866</v>
      </c>
      <c r="R66" s="153">
        <v>113924</v>
      </c>
      <c r="S66" s="204" t="s">
        <v>62</v>
      </c>
      <c r="T66" s="64">
        <v>802228</v>
      </c>
    </row>
    <row r="67" spans="1:20" x14ac:dyDescent="0.2">
      <c r="A67" s="206">
        <f t="shared" si="0"/>
        <v>2004</v>
      </c>
      <c r="B67" s="69">
        <f t="shared" si="2"/>
        <v>489415</v>
      </c>
      <c r="C67" s="218">
        <f t="shared" si="1"/>
        <v>174851</v>
      </c>
      <c r="D67" s="69">
        <f t="shared" si="3"/>
        <v>33702</v>
      </c>
      <c r="E67" s="61" t="s">
        <v>62</v>
      </c>
      <c r="F67" s="61">
        <v>98071</v>
      </c>
      <c r="G67" s="61" t="s">
        <v>62</v>
      </c>
      <c r="H67" s="201">
        <f t="shared" si="4"/>
        <v>796039</v>
      </c>
      <c r="I67" s="45"/>
      <c r="J67" s="120">
        <v>2004</v>
      </c>
      <c r="K67" s="153">
        <v>489415</v>
      </c>
      <c r="L67" s="153"/>
      <c r="M67" s="153">
        <v>152982</v>
      </c>
      <c r="N67" s="153">
        <v>21869</v>
      </c>
      <c r="O67" s="153">
        <v>9229</v>
      </c>
      <c r="P67" s="153">
        <v>24473</v>
      </c>
      <c r="Q67" s="153">
        <v>13463</v>
      </c>
      <c r="R67" s="153">
        <v>103604</v>
      </c>
      <c r="S67" s="204" t="s">
        <v>62</v>
      </c>
      <c r="T67" s="64">
        <v>796039</v>
      </c>
    </row>
    <row r="68" spans="1:20" ht="18" customHeight="1" x14ac:dyDescent="0.2">
      <c r="A68" s="206">
        <f t="shared" si="0"/>
        <v>2005</v>
      </c>
      <c r="B68" s="69">
        <f t="shared" si="2"/>
        <v>482733</v>
      </c>
      <c r="C68" s="218">
        <f t="shared" si="1"/>
        <v>176546</v>
      </c>
      <c r="D68" s="69">
        <f t="shared" si="3"/>
        <v>33019</v>
      </c>
      <c r="E68" s="61" t="s">
        <v>62</v>
      </c>
      <c r="F68" s="61">
        <v>99666</v>
      </c>
      <c r="G68" s="61" t="s">
        <v>62</v>
      </c>
      <c r="H68" s="201">
        <f t="shared" si="4"/>
        <v>793366</v>
      </c>
      <c r="I68" s="45"/>
      <c r="J68" s="120">
        <v>2005</v>
      </c>
      <c r="K68" s="153">
        <v>482733</v>
      </c>
      <c r="L68" s="153"/>
      <c r="M68" s="153">
        <v>154936</v>
      </c>
      <c r="N68" s="153">
        <v>21610</v>
      </c>
      <c r="O68" s="153">
        <v>8928</v>
      </c>
      <c r="P68" s="153">
        <v>24091</v>
      </c>
      <c r="Q68" s="153">
        <v>13823</v>
      </c>
      <c r="R68" s="153">
        <v>94151</v>
      </c>
      <c r="S68" s="204" t="s">
        <v>62</v>
      </c>
      <c r="T68" s="64">
        <v>793366</v>
      </c>
    </row>
    <row r="69" spans="1:20" x14ac:dyDescent="0.2">
      <c r="A69" s="206">
        <f t="shared" ref="A69:A85" si="5">J69</f>
        <v>2006</v>
      </c>
      <c r="B69" s="69">
        <f t="shared" si="2"/>
        <v>477899</v>
      </c>
      <c r="C69" s="218">
        <f t="shared" ref="C69:C77" si="6">IF(SUM(M69:N69)=0,".",SUM(M69:N69))</f>
        <v>175254</v>
      </c>
      <c r="D69" s="69">
        <f t="shared" si="3"/>
        <v>31984</v>
      </c>
      <c r="E69" s="61" t="s">
        <v>62</v>
      </c>
      <c r="F69" s="61">
        <v>102676</v>
      </c>
      <c r="G69" s="61" t="s">
        <v>62</v>
      </c>
      <c r="H69" s="201">
        <f t="shared" si="4"/>
        <v>787813</v>
      </c>
      <c r="I69" s="45"/>
      <c r="J69" s="120">
        <v>2006</v>
      </c>
      <c r="K69" s="153">
        <v>477899</v>
      </c>
      <c r="L69" s="153"/>
      <c r="M69" s="153">
        <v>154803</v>
      </c>
      <c r="N69" s="153">
        <v>20451</v>
      </c>
      <c r="O69" s="153">
        <v>8439</v>
      </c>
      <c r="P69" s="153">
        <v>23545</v>
      </c>
      <c r="Q69" s="153">
        <v>13689</v>
      </c>
      <c r="R69" s="153">
        <v>84751</v>
      </c>
      <c r="S69" s="204" t="s">
        <v>62</v>
      </c>
      <c r="T69" s="64">
        <v>787813</v>
      </c>
    </row>
    <row r="70" spans="1:20" x14ac:dyDescent="0.2">
      <c r="A70" s="206">
        <f t="shared" si="5"/>
        <v>2007</v>
      </c>
      <c r="B70" s="69">
        <f t="shared" ref="B70:B82" si="7">IF(SUM(K70:L70)=0,".",SUM(K70:L70))</f>
        <v>466449</v>
      </c>
      <c r="C70" s="218">
        <f t="shared" si="6"/>
        <v>178605</v>
      </c>
      <c r="D70" s="69">
        <f t="shared" ref="D70:D82" si="8">IF(SUM(O70:P70)=0,".",SUM(O70:P70))</f>
        <v>30970</v>
      </c>
      <c r="E70" s="61" t="s">
        <v>62</v>
      </c>
      <c r="F70" s="63">
        <v>102766</v>
      </c>
      <c r="G70" s="61" t="s">
        <v>62</v>
      </c>
      <c r="H70" s="202">
        <f t="shared" ref="H70:H78" si="9">T70</f>
        <v>778790</v>
      </c>
      <c r="I70" s="45"/>
      <c r="J70" s="120">
        <v>2007</v>
      </c>
      <c r="K70" s="153">
        <v>466449</v>
      </c>
      <c r="L70" s="153"/>
      <c r="M70" s="153">
        <v>157417</v>
      </c>
      <c r="N70" s="153">
        <v>21188</v>
      </c>
      <c r="O70" s="153">
        <v>7998</v>
      </c>
      <c r="P70" s="153">
        <v>22972</v>
      </c>
      <c r="Q70" s="153">
        <v>13639</v>
      </c>
      <c r="R70" s="153">
        <v>75696</v>
      </c>
      <c r="S70" s="204" t="s">
        <v>62</v>
      </c>
      <c r="T70" s="138">
        <v>778790</v>
      </c>
    </row>
    <row r="71" spans="1:20" x14ac:dyDescent="0.2">
      <c r="A71" s="206">
        <f t="shared" si="5"/>
        <v>2008</v>
      </c>
      <c r="B71" s="69">
        <f t="shared" si="7"/>
        <v>488727</v>
      </c>
      <c r="C71" s="218">
        <f t="shared" si="6"/>
        <v>190927</v>
      </c>
      <c r="D71" s="69">
        <f t="shared" si="8"/>
        <v>29968</v>
      </c>
      <c r="E71" s="61" t="s">
        <v>62</v>
      </c>
      <c r="F71" s="61">
        <f>SUM(Q71:R71)</f>
        <v>81182</v>
      </c>
      <c r="G71" s="61" t="s">
        <v>62</v>
      </c>
      <c r="H71" s="201">
        <f t="shared" si="9"/>
        <v>741413</v>
      </c>
      <c r="I71" s="45"/>
      <c r="J71" s="120">
        <v>2008</v>
      </c>
      <c r="K71" s="153">
        <v>488727</v>
      </c>
      <c r="L71" s="153"/>
      <c r="M71" s="153">
        <v>166736</v>
      </c>
      <c r="N71" s="153">
        <v>24191</v>
      </c>
      <c r="O71" s="153">
        <v>7568</v>
      </c>
      <c r="P71" s="153">
        <v>22400</v>
      </c>
      <c r="Q71" s="153">
        <v>13700</v>
      </c>
      <c r="R71" s="153">
        <v>67482</v>
      </c>
      <c r="S71" s="204" t="s">
        <v>62</v>
      </c>
      <c r="T71" s="64">
        <v>741413</v>
      </c>
    </row>
    <row r="72" spans="1:20" x14ac:dyDescent="0.2">
      <c r="A72" s="206">
        <f t="shared" si="5"/>
        <v>2009</v>
      </c>
      <c r="B72" s="69">
        <f t="shared" si="7"/>
        <v>485044</v>
      </c>
      <c r="C72" s="218">
        <f t="shared" si="6"/>
        <v>192204</v>
      </c>
      <c r="D72" s="69">
        <f t="shared" si="8"/>
        <v>29131</v>
      </c>
      <c r="E72" s="61" t="s">
        <v>62</v>
      </c>
      <c r="F72" s="61">
        <f t="shared" ref="F72:F78" si="10">SUM(Q72:R72)</f>
        <v>72894</v>
      </c>
      <c r="G72" s="61" t="s">
        <v>62</v>
      </c>
      <c r="H72" s="201">
        <f t="shared" si="9"/>
        <v>735081</v>
      </c>
      <c r="J72" s="120">
        <v>2009</v>
      </c>
      <c r="K72" s="153">
        <v>485044</v>
      </c>
      <c r="L72" s="153"/>
      <c r="M72" s="153">
        <v>167902</v>
      </c>
      <c r="N72" s="153">
        <v>24302</v>
      </c>
      <c r="O72" s="153">
        <v>7222</v>
      </c>
      <c r="P72" s="153">
        <v>21909</v>
      </c>
      <c r="Q72" s="153">
        <v>13535</v>
      </c>
      <c r="R72" s="153">
        <v>59359</v>
      </c>
      <c r="S72" s="204" t="s">
        <v>62</v>
      </c>
      <c r="T72" s="64">
        <v>735081</v>
      </c>
    </row>
    <row r="73" spans="1:20" ht="18" customHeight="1" x14ac:dyDescent="0.2">
      <c r="A73" s="206">
        <f t="shared" si="5"/>
        <v>2010</v>
      </c>
      <c r="B73" s="69">
        <f t="shared" si="7"/>
        <v>482687</v>
      </c>
      <c r="C73" s="218">
        <f t="shared" si="6"/>
        <v>185980</v>
      </c>
      <c r="D73" s="69">
        <f t="shared" si="8"/>
        <v>28002</v>
      </c>
      <c r="E73" s="61" t="s">
        <v>62</v>
      </c>
      <c r="F73" s="61">
        <f t="shared" si="10"/>
        <v>65106</v>
      </c>
      <c r="G73" s="61" t="s">
        <v>62</v>
      </c>
      <c r="H73" s="201">
        <f t="shared" si="9"/>
        <v>722593</v>
      </c>
      <c r="J73" s="120">
        <v>2010</v>
      </c>
      <c r="K73" s="153">
        <v>482687</v>
      </c>
      <c r="L73" s="153"/>
      <c r="M73" s="153">
        <v>165686</v>
      </c>
      <c r="N73" s="153">
        <v>20294</v>
      </c>
      <c r="O73" s="153">
        <v>6891</v>
      </c>
      <c r="P73" s="153">
        <v>21111</v>
      </c>
      <c r="Q73" s="153">
        <v>13274</v>
      </c>
      <c r="R73" s="153">
        <v>51832</v>
      </c>
      <c r="S73" s="204" t="s">
        <v>62</v>
      </c>
      <c r="T73" s="64">
        <v>722593</v>
      </c>
    </row>
    <row r="74" spans="1:20" x14ac:dyDescent="0.2">
      <c r="A74" s="206">
        <f t="shared" si="5"/>
        <v>2011</v>
      </c>
      <c r="B74" s="69">
        <f t="shared" si="7"/>
        <v>481991</v>
      </c>
      <c r="C74" s="218">
        <f t="shared" si="6"/>
        <v>177570</v>
      </c>
      <c r="D74" s="69">
        <f t="shared" si="8"/>
        <v>27077</v>
      </c>
      <c r="E74" s="61" t="s">
        <v>62</v>
      </c>
      <c r="F74" s="61">
        <f t="shared" si="10"/>
        <v>57565</v>
      </c>
      <c r="G74" s="61">
        <f>S74</f>
        <v>104649</v>
      </c>
      <c r="H74" s="201">
        <f t="shared" si="9"/>
        <v>713934</v>
      </c>
      <c r="J74" s="120">
        <v>2011</v>
      </c>
      <c r="K74" s="153">
        <v>481991</v>
      </c>
      <c r="L74" s="153"/>
      <c r="M74" s="153">
        <v>162181</v>
      </c>
      <c r="N74" s="153">
        <v>15389</v>
      </c>
      <c r="O74" s="153">
        <v>6631</v>
      </c>
      <c r="P74" s="153">
        <v>20446</v>
      </c>
      <c r="Q74" s="153">
        <v>12924</v>
      </c>
      <c r="R74" s="153">
        <v>44641</v>
      </c>
      <c r="S74" s="204">
        <v>104649</v>
      </c>
      <c r="T74" s="64">
        <v>713934</v>
      </c>
    </row>
    <row r="75" spans="1:20" x14ac:dyDescent="0.2">
      <c r="A75" s="206">
        <f t="shared" si="5"/>
        <v>2012</v>
      </c>
      <c r="B75" s="69">
        <f t="shared" si="7"/>
        <v>481470</v>
      </c>
      <c r="C75" s="218">
        <f t="shared" si="6"/>
        <v>166846</v>
      </c>
      <c r="D75" s="69">
        <f t="shared" si="8"/>
        <v>26037</v>
      </c>
      <c r="E75" s="61" t="s">
        <v>62</v>
      </c>
      <c r="F75" s="61">
        <f t="shared" si="10"/>
        <v>50717</v>
      </c>
      <c r="G75" s="61">
        <f t="shared" ref="G75:G78" si="11">S75</f>
        <v>103840</v>
      </c>
      <c r="H75" s="201">
        <f t="shared" si="9"/>
        <v>699417</v>
      </c>
      <c r="J75" s="120">
        <v>2012</v>
      </c>
      <c r="K75" s="153">
        <v>481470</v>
      </c>
      <c r="L75" s="153"/>
      <c r="M75" s="153">
        <v>156800</v>
      </c>
      <c r="N75" s="153">
        <v>10046</v>
      </c>
      <c r="O75" s="153">
        <v>6224</v>
      </c>
      <c r="P75" s="153">
        <v>19813</v>
      </c>
      <c r="Q75" s="153">
        <v>12744</v>
      </c>
      <c r="R75" s="153">
        <v>37973</v>
      </c>
      <c r="S75" s="204">
        <v>103840</v>
      </c>
      <c r="T75" s="64">
        <v>699417</v>
      </c>
    </row>
    <row r="76" spans="1:20" x14ac:dyDescent="0.2">
      <c r="A76" s="206">
        <f t="shared" si="5"/>
        <v>2013</v>
      </c>
      <c r="B76" s="136">
        <f t="shared" si="7"/>
        <v>483691</v>
      </c>
      <c r="C76" s="219">
        <f t="shared" si="6"/>
        <v>157323</v>
      </c>
      <c r="D76" s="136">
        <f t="shared" si="8"/>
        <v>24971</v>
      </c>
      <c r="E76" s="137" t="s">
        <v>62</v>
      </c>
      <c r="F76" s="137">
        <f t="shared" si="10"/>
        <v>44751</v>
      </c>
      <c r="G76" s="137">
        <f t="shared" si="11"/>
        <v>102864</v>
      </c>
      <c r="H76" s="201">
        <f t="shared" si="9"/>
        <v>688404</v>
      </c>
      <c r="J76" s="120">
        <v>2013</v>
      </c>
      <c r="K76" s="153">
        <v>483691</v>
      </c>
      <c r="L76" s="153"/>
      <c r="M76" s="153">
        <v>152163</v>
      </c>
      <c r="N76" s="153">
        <v>5160</v>
      </c>
      <c r="O76" s="153">
        <v>5883</v>
      </c>
      <c r="P76" s="153">
        <v>19088</v>
      </c>
      <c r="Q76" s="153">
        <v>12747</v>
      </c>
      <c r="R76" s="153">
        <v>32004</v>
      </c>
      <c r="S76" s="205">
        <v>102864</v>
      </c>
      <c r="T76" s="139">
        <v>688404</v>
      </c>
    </row>
    <row r="77" spans="1:20" x14ac:dyDescent="0.2">
      <c r="A77" s="206">
        <f t="shared" si="5"/>
        <v>2014</v>
      </c>
      <c r="B77" s="136">
        <f t="shared" si="7"/>
        <v>482079</v>
      </c>
      <c r="C77" s="219">
        <f t="shared" si="6"/>
        <v>147139</v>
      </c>
      <c r="D77" s="136">
        <f t="shared" si="8"/>
        <v>23954</v>
      </c>
      <c r="E77" s="137" t="s">
        <v>62</v>
      </c>
      <c r="F77" s="137">
        <f t="shared" si="10"/>
        <v>39150</v>
      </c>
      <c r="G77" s="137">
        <f t="shared" si="11"/>
        <v>101521</v>
      </c>
      <c r="H77" s="201">
        <f t="shared" si="9"/>
        <v>673109</v>
      </c>
      <c r="J77" s="120">
        <v>2014</v>
      </c>
      <c r="K77" s="153">
        <v>482079</v>
      </c>
      <c r="L77" s="153"/>
      <c r="M77" s="153">
        <v>146764</v>
      </c>
      <c r="N77" s="153">
        <v>375</v>
      </c>
      <c r="O77" s="153">
        <v>5650</v>
      </c>
      <c r="P77" s="153">
        <v>18304</v>
      </c>
      <c r="Q77" s="153">
        <v>12560</v>
      </c>
      <c r="R77" s="153">
        <v>26590</v>
      </c>
      <c r="S77" s="205">
        <v>101521</v>
      </c>
      <c r="T77" s="139">
        <v>673109</v>
      </c>
    </row>
    <row r="78" spans="1:20" ht="18" customHeight="1" x14ac:dyDescent="0.2">
      <c r="A78" s="206">
        <f t="shared" si="5"/>
        <v>2015</v>
      </c>
      <c r="B78" s="136">
        <f t="shared" si="7"/>
        <v>479089</v>
      </c>
      <c r="C78" s="219">
        <f>IF(SUM(M78:N78)=0,".",SUM(M78:N78))</f>
        <v>141369</v>
      </c>
      <c r="D78" s="136">
        <f t="shared" si="8"/>
        <v>23135</v>
      </c>
      <c r="E78" s="137" t="s">
        <v>62</v>
      </c>
      <c r="F78" s="137">
        <f t="shared" si="10"/>
        <v>34217</v>
      </c>
      <c r="G78" s="137">
        <f t="shared" si="11"/>
        <v>100947</v>
      </c>
      <c r="H78" s="201">
        <f t="shared" si="9"/>
        <v>658364</v>
      </c>
      <c r="J78" s="120">
        <v>2015</v>
      </c>
      <c r="K78" s="153">
        <v>479089</v>
      </c>
      <c r="L78" s="153"/>
      <c r="M78" s="153">
        <v>141369</v>
      </c>
      <c r="N78" s="153"/>
      <c r="O78" s="153">
        <v>5505</v>
      </c>
      <c r="P78" s="153">
        <v>17630</v>
      </c>
      <c r="Q78" s="158">
        <v>12379</v>
      </c>
      <c r="R78" s="158">
        <v>21838</v>
      </c>
      <c r="S78" s="205">
        <v>100947</v>
      </c>
      <c r="T78" s="139">
        <v>658364</v>
      </c>
    </row>
    <row r="79" spans="1:20" x14ac:dyDescent="0.2">
      <c r="A79" s="206">
        <f t="shared" si="5"/>
        <v>2016</v>
      </c>
      <c r="B79" s="136">
        <f t="shared" si="7"/>
        <v>478870</v>
      </c>
      <c r="C79" s="219">
        <f t="shared" ref="C79:C85" si="12">IF(SUM(M79:N79)=0,".",SUM(M79:N79))</f>
        <v>136881</v>
      </c>
      <c r="D79" s="136">
        <f t="shared" si="8"/>
        <v>22522</v>
      </c>
      <c r="E79" s="137" t="s">
        <v>62</v>
      </c>
      <c r="F79" s="137">
        <f t="shared" ref="F79:F82" si="13">SUM(Q79:R79)</f>
        <v>29621</v>
      </c>
      <c r="G79" s="137">
        <f t="shared" ref="G79:G82" si="14">S79</f>
        <v>101647</v>
      </c>
      <c r="H79" s="201">
        <f t="shared" ref="H79:H82" si="15">T79</f>
        <v>651290</v>
      </c>
      <c r="J79" s="120">
        <v>2016</v>
      </c>
      <c r="K79" s="153">
        <v>478870</v>
      </c>
      <c r="L79" s="153"/>
      <c r="M79" s="153">
        <v>136881</v>
      </c>
      <c r="N79" s="153"/>
      <c r="O79" s="153">
        <v>5373</v>
      </c>
      <c r="P79" s="153">
        <v>17149</v>
      </c>
      <c r="Q79" s="158">
        <v>12139</v>
      </c>
      <c r="R79" s="158">
        <v>17482</v>
      </c>
      <c r="S79" s="205">
        <v>101647</v>
      </c>
      <c r="T79" s="139">
        <v>651290</v>
      </c>
    </row>
    <row r="80" spans="1:20" x14ac:dyDescent="0.2">
      <c r="A80" s="206">
        <f t="shared" si="5"/>
        <v>2017</v>
      </c>
      <c r="B80" s="206">
        <f t="shared" ref="B80" si="16">K80</f>
        <v>474834</v>
      </c>
      <c r="C80" s="219">
        <f t="shared" si="12"/>
        <v>132080</v>
      </c>
      <c r="D80" s="206">
        <f t="shared" ref="D80" si="17">M80</f>
        <v>132080</v>
      </c>
      <c r="E80" s="137" t="s">
        <v>62</v>
      </c>
      <c r="F80" s="137">
        <f t="shared" si="13"/>
        <v>25589</v>
      </c>
      <c r="G80" s="137">
        <f t="shared" si="14"/>
        <v>101669</v>
      </c>
      <c r="H80" s="201">
        <f t="shared" si="15"/>
        <v>639746</v>
      </c>
      <c r="J80" s="190">
        <v>2017</v>
      </c>
      <c r="K80" s="153">
        <v>474834</v>
      </c>
      <c r="L80" s="153"/>
      <c r="M80" s="153">
        <v>132080</v>
      </c>
      <c r="N80" s="153"/>
      <c r="O80" s="153">
        <v>5153</v>
      </c>
      <c r="P80" s="153">
        <v>16343</v>
      </c>
      <c r="Q80" s="158">
        <v>11798</v>
      </c>
      <c r="R80" s="158">
        <v>13791</v>
      </c>
      <c r="S80" s="205">
        <v>101669</v>
      </c>
      <c r="T80" s="139">
        <v>639746</v>
      </c>
    </row>
    <row r="81" spans="1:20" x14ac:dyDescent="0.2">
      <c r="A81" s="206">
        <f t="shared" si="5"/>
        <v>2018</v>
      </c>
      <c r="B81" s="136">
        <f t="shared" si="7"/>
        <v>467554</v>
      </c>
      <c r="C81" s="219">
        <f t="shared" si="12"/>
        <v>129432</v>
      </c>
      <c r="D81" s="136">
        <f t="shared" si="8"/>
        <v>20520</v>
      </c>
      <c r="E81" s="137" t="s">
        <v>62</v>
      </c>
      <c r="F81" s="137">
        <f t="shared" si="13"/>
        <v>21810</v>
      </c>
      <c r="G81" s="137">
        <f t="shared" si="14"/>
        <v>103122</v>
      </c>
      <c r="H81" s="201">
        <f t="shared" si="15"/>
        <v>627173</v>
      </c>
      <c r="J81" s="207">
        <v>2018</v>
      </c>
      <c r="K81" s="153">
        <v>467554</v>
      </c>
      <c r="L81" s="153"/>
      <c r="M81" s="153">
        <v>129432</v>
      </c>
      <c r="N81" s="153"/>
      <c r="O81" s="153">
        <v>4849</v>
      </c>
      <c r="P81" s="153">
        <v>15671</v>
      </c>
      <c r="Q81" s="158">
        <v>11228</v>
      </c>
      <c r="R81" s="158">
        <v>10582</v>
      </c>
      <c r="S81" s="214">
        <v>103122</v>
      </c>
      <c r="T81" s="215">
        <v>627173</v>
      </c>
    </row>
    <row r="82" spans="1:20" x14ac:dyDescent="0.2">
      <c r="A82" s="206">
        <f t="shared" si="5"/>
        <v>2019</v>
      </c>
      <c r="B82" s="136">
        <f t="shared" si="7"/>
        <v>459830</v>
      </c>
      <c r="C82" s="219">
        <f t="shared" si="12"/>
        <v>126903</v>
      </c>
      <c r="D82" s="136">
        <f t="shared" si="8"/>
        <v>19853</v>
      </c>
      <c r="E82" s="137" t="s">
        <v>62</v>
      </c>
      <c r="F82" s="137">
        <f t="shared" si="13"/>
        <v>18947</v>
      </c>
      <c r="G82" s="137">
        <f t="shared" si="14"/>
        <v>109476</v>
      </c>
      <c r="H82" s="201">
        <f t="shared" si="15"/>
        <v>614986</v>
      </c>
      <c r="J82" s="207">
        <v>2019</v>
      </c>
      <c r="K82" s="153">
        <v>459830</v>
      </c>
      <c r="L82" s="153"/>
      <c r="M82" s="153">
        <v>126903</v>
      </c>
      <c r="N82" s="153"/>
      <c r="O82" s="153">
        <v>4641</v>
      </c>
      <c r="P82" s="153">
        <v>15212</v>
      </c>
      <c r="Q82" s="158">
        <v>10900</v>
      </c>
      <c r="R82" s="158">
        <v>8047</v>
      </c>
      <c r="S82" s="214">
        <v>109476</v>
      </c>
      <c r="T82" s="215">
        <v>614986</v>
      </c>
    </row>
    <row r="83" spans="1:20" ht="18" customHeight="1" x14ac:dyDescent="0.2">
      <c r="A83" s="206">
        <f t="shared" si="5"/>
        <v>2020</v>
      </c>
      <c r="B83" s="136">
        <f t="shared" ref="B83:B85" si="18">IF(SUM(K83:L83)=0,".",SUM(K83:L83))</f>
        <v>455040</v>
      </c>
      <c r="C83" s="219">
        <f t="shared" si="12"/>
        <v>124326</v>
      </c>
      <c r="D83" s="136">
        <f t="shared" ref="D83:D85" si="19">IF(SUM(O83:P83)=0,".",SUM(O83:P83))</f>
        <v>19508</v>
      </c>
      <c r="E83" s="137" t="s">
        <v>62</v>
      </c>
      <c r="F83" s="137">
        <f t="shared" ref="F83:F85" si="20">SUM(Q83:R83)</f>
        <v>16514</v>
      </c>
      <c r="G83" s="137">
        <f t="shared" ref="G83:G85" si="21">S83</f>
        <v>113967</v>
      </c>
      <c r="H83" s="201">
        <f t="shared" ref="H83:H85" si="22">T83</f>
        <v>606133</v>
      </c>
      <c r="J83" s="207">
        <v>2020</v>
      </c>
      <c r="K83" s="153">
        <v>455040</v>
      </c>
      <c r="L83" s="153"/>
      <c r="M83" s="153">
        <v>124326</v>
      </c>
      <c r="N83" s="153"/>
      <c r="O83" s="153">
        <v>4520</v>
      </c>
      <c r="P83" s="153">
        <v>14988</v>
      </c>
      <c r="Q83" s="158">
        <v>10460</v>
      </c>
      <c r="R83" s="158">
        <v>6054</v>
      </c>
      <c r="S83" s="214">
        <v>113967</v>
      </c>
      <c r="T83" s="215">
        <v>606133</v>
      </c>
    </row>
    <row r="84" spans="1:20" ht="12.75" customHeight="1" x14ac:dyDescent="0.2">
      <c r="A84" s="206">
        <f t="shared" si="5"/>
        <v>2021</v>
      </c>
      <c r="B84" s="136">
        <f t="shared" si="18"/>
        <v>448769</v>
      </c>
      <c r="C84" s="219">
        <f t="shared" si="12"/>
        <v>120359</v>
      </c>
      <c r="D84" s="136">
        <f t="shared" si="19"/>
        <v>18831</v>
      </c>
      <c r="E84" s="137" t="s">
        <v>62</v>
      </c>
      <c r="F84" s="137">
        <f t="shared" si="20"/>
        <v>14243</v>
      </c>
      <c r="G84" s="137">
        <f t="shared" si="21"/>
        <v>116701</v>
      </c>
      <c r="H84" s="201">
        <f t="shared" si="22"/>
        <v>594179</v>
      </c>
      <c r="J84" s="207">
        <v>2021</v>
      </c>
      <c r="K84" s="153">
        <v>448769</v>
      </c>
      <c r="L84" s="153"/>
      <c r="M84" s="153">
        <v>120359</v>
      </c>
      <c r="N84" s="153"/>
      <c r="O84" s="153">
        <v>4347</v>
      </c>
      <c r="P84" s="153">
        <v>14484</v>
      </c>
      <c r="Q84" s="158">
        <v>9865</v>
      </c>
      <c r="R84" s="158">
        <v>4378</v>
      </c>
      <c r="S84" s="214">
        <v>116701</v>
      </c>
      <c r="T84" s="215">
        <v>594179</v>
      </c>
    </row>
    <row r="85" spans="1:20" ht="13.35" customHeight="1" x14ac:dyDescent="0.2">
      <c r="A85" s="206">
        <f t="shared" si="5"/>
        <v>2022</v>
      </c>
      <c r="B85" s="136">
        <f t="shared" si="18"/>
        <v>440283</v>
      </c>
      <c r="C85" s="219">
        <f t="shared" si="12"/>
        <v>116523</v>
      </c>
      <c r="D85" s="136">
        <f t="shared" si="19"/>
        <v>18296</v>
      </c>
      <c r="E85" s="137" t="s">
        <v>62</v>
      </c>
      <c r="F85" s="137">
        <f t="shared" si="20"/>
        <v>12198</v>
      </c>
      <c r="G85" s="137">
        <f t="shared" si="21"/>
        <v>115553</v>
      </c>
      <c r="H85" s="201">
        <f t="shared" si="22"/>
        <v>580412</v>
      </c>
      <c r="J85" s="207">
        <v>2022</v>
      </c>
      <c r="K85" s="153">
        <v>440283</v>
      </c>
      <c r="L85" s="153"/>
      <c r="M85" s="153">
        <v>116523</v>
      </c>
      <c r="N85" s="153"/>
      <c r="O85" s="153">
        <v>4225</v>
      </c>
      <c r="P85" s="153">
        <v>14071</v>
      </c>
      <c r="Q85" s="158">
        <v>9213</v>
      </c>
      <c r="R85" s="158">
        <v>2985</v>
      </c>
      <c r="S85" s="214">
        <v>115553</v>
      </c>
      <c r="T85" s="215">
        <v>580412</v>
      </c>
    </row>
    <row r="86" spans="1:20" x14ac:dyDescent="0.2">
      <c r="B86" s="50"/>
      <c r="C86" s="51"/>
      <c r="D86" s="50"/>
      <c r="F86" s="52"/>
      <c r="G86" s="19"/>
      <c r="H86" s="19"/>
      <c r="J86" s="159"/>
      <c r="K86" s="159"/>
      <c r="L86" s="159"/>
      <c r="M86" s="159"/>
      <c r="N86" s="159"/>
      <c r="O86" s="159"/>
      <c r="P86" s="159"/>
      <c r="Q86" s="159"/>
      <c r="R86" s="159"/>
      <c r="S86" s="52"/>
      <c r="T86" s="52"/>
    </row>
    <row r="87" spans="1:20" s="85" customFormat="1" ht="22.5" customHeight="1" x14ac:dyDescent="0.2">
      <c r="A87" s="233" t="s">
        <v>46</v>
      </c>
      <c r="B87" s="233"/>
      <c r="C87" s="233"/>
      <c r="D87" s="233"/>
      <c r="E87" s="233"/>
      <c r="F87" s="233"/>
      <c r="G87" s="233"/>
      <c r="H87" s="233"/>
      <c r="M87" s="103"/>
      <c r="N87" s="103"/>
      <c r="O87" s="103"/>
      <c r="P87" s="103"/>
      <c r="S87" s="196"/>
      <c r="T87" s="196"/>
    </row>
    <row r="88" spans="1:20" s="85" customFormat="1" ht="11.25" x14ac:dyDescent="0.2">
      <c r="A88" s="96"/>
      <c r="B88" s="90"/>
      <c r="C88" s="90"/>
      <c r="D88" s="90"/>
      <c r="E88" s="90"/>
      <c r="F88" s="90"/>
      <c r="J88" s="103"/>
      <c r="K88" s="103"/>
      <c r="L88" s="103"/>
      <c r="M88" s="103"/>
      <c r="N88" s="103"/>
      <c r="O88" s="103"/>
      <c r="P88" s="103"/>
      <c r="Q88" s="103"/>
      <c r="R88" s="103"/>
      <c r="S88" s="90"/>
      <c r="T88" s="90"/>
    </row>
    <row r="89" spans="1:20" s="85" customFormat="1" ht="22.5" customHeight="1" x14ac:dyDescent="0.2">
      <c r="A89" s="199" t="s">
        <v>84</v>
      </c>
      <c r="B89" s="199"/>
      <c r="C89" s="199"/>
      <c r="D89" s="199"/>
      <c r="E89" s="199"/>
      <c r="F89" s="199"/>
      <c r="J89" s="103"/>
      <c r="K89" s="103"/>
      <c r="L89" s="103"/>
      <c r="Q89" s="103"/>
      <c r="R89" s="103"/>
      <c r="S89" s="199"/>
      <c r="T89" s="199"/>
    </row>
    <row r="90" spans="1:20" s="85" customFormat="1" ht="11.25" x14ac:dyDescent="0.2">
      <c r="A90" s="106"/>
    </row>
    <row r="91" spans="1:20" s="85" customFormat="1" ht="11.25" x14ac:dyDescent="0.2">
      <c r="A91" s="107" t="s">
        <v>110</v>
      </c>
      <c r="B91" s="105"/>
      <c r="M91" s="103"/>
      <c r="N91" s="103"/>
      <c r="O91" s="103"/>
      <c r="P91" s="103"/>
    </row>
    <row r="92" spans="1:20" x14ac:dyDescent="0.2">
      <c r="A92" s="43"/>
      <c r="B92" s="32"/>
      <c r="G92" s="19"/>
      <c r="H92" s="19"/>
      <c r="M92" s="159"/>
      <c r="N92" s="159"/>
      <c r="O92" s="159"/>
      <c r="P92" s="159"/>
    </row>
  </sheetData>
  <mergeCells count="4">
    <mergeCell ref="B1:H1"/>
    <mergeCell ref="J3:J4"/>
    <mergeCell ref="K1:T1"/>
    <mergeCell ref="A87:H87"/>
  </mergeCells>
  <phoneticPr fontId="0" type="noConversion"/>
  <pageMargins left="0.74803149606299213" right="0.39370078740157483" top="0.98425196850393704" bottom="1.0629921259842521" header="0.39370078740157483" footer="0.39370078740157483"/>
  <pageSetup paperSize="9" orientation="portrait" r:id="rId1"/>
  <headerFooter alignWithMargins="0">
    <oddHeader>&amp;L&amp;G</oddHeader>
    <oddFooter>&amp;LKela | Statistical Information Service&amp;2
&amp;G
&amp;10PO Box 450 | FIN-00101 HELSINKI | tilastot@kela.fi | www.kela.fi/statistics&amp;R
&amp;P(&amp;N)</oddFooter>
  </headerFooter>
  <colBreaks count="1" manualBreakCount="1">
    <brk id="9" max="1048575" man="1"/>
  </colBreaks>
  <ignoredErrors>
    <ignoredError sqref="B15:B78 C34:C78 F71:F78 E80" formulaRange="1"/>
  </ignoredErrors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Taul9"/>
  <dimension ref="A1:G15"/>
  <sheetViews>
    <sheetView zoomScaleNormal="100" workbookViewId="0"/>
  </sheetViews>
  <sheetFormatPr defaultColWidth="9.140625" defaultRowHeight="12.75" x14ac:dyDescent="0.2"/>
  <cols>
    <col min="1" max="1" width="21" style="46" customWidth="1"/>
    <col min="2" max="2" width="15.85546875" style="19" customWidth="1"/>
    <col min="3" max="3" width="18.85546875" style="19" customWidth="1"/>
    <col min="4" max="6" width="9.140625" style="19"/>
    <col min="7" max="7" width="11.85546875" style="19" customWidth="1"/>
    <col min="8" max="16384" width="9.140625" style="19"/>
  </cols>
  <sheetData>
    <row r="1" spans="1:7" s="14" customFormat="1" ht="18" x14ac:dyDescent="0.25">
      <c r="A1" s="98" t="s">
        <v>70</v>
      </c>
      <c r="B1" s="135" t="s">
        <v>109</v>
      </c>
      <c r="C1" s="135"/>
    </row>
    <row r="2" spans="1:7" ht="6.75" customHeight="1" x14ac:dyDescent="0.2"/>
    <row r="3" spans="1:7" x14ac:dyDescent="0.2">
      <c r="A3" s="257" t="s">
        <v>31</v>
      </c>
      <c r="B3" s="256" t="s">
        <v>54</v>
      </c>
      <c r="C3" s="256"/>
    </row>
    <row r="4" spans="1:7" ht="25.5" x14ac:dyDescent="0.2">
      <c r="A4" s="258"/>
      <c r="B4" s="142" t="s">
        <v>63</v>
      </c>
      <c r="C4" s="143" t="s">
        <v>64</v>
      </c>
    </row>
    <row r="5" spans="1:7" x14ac:dyDescent="0.2">
      <c r="A5" s="216">
        <v>0</v>
      </c>
      <c r="B5" s="140">
        <v>679.5</v>
      </c>
      <c r="C5" s="144"/>
      <c r="G5" s="46"/>
    </row>
    <row r="6" spans="1:7" x14ac:dyDescent="0.2">
      <c r="A6" s="144">
        <v>56.29</v>
      </c>
      <c r="B6" s="140">
        <v>679.5</v>
      </c>
      <c r="C6" s="144"/>
      <c r="G6" s="47"/>
    </row>
    <row r="7" spans="1:7" x14ac:dyDescent="0.2">
      <c r="A7" s="144">
        <v>1373.29</v>
      </c>
      <c r="B7" s="141">
        <v>6.92</v>
      </c>
      <c r="C7" s="144"/>
    </row>
    <row r="8" spans="1:7" x14ac:dyDescent="0.2">
      <c r="A8" s="144">
        <v>1373.3</v>
      </c>
      <c r="B8" s="140">
        <v>0</v>
      </c>
      <c r="C8" s="144"/>
    </row>
    <row r="9" spans="1:7" x14ac:dyDescent="0.2">
      <c r="A9" s="144"/>
      <c r="B9" s="140"/>
      <c r="C9" s="144"/>
    </row>
    <row r="10" spans="1:7" x14ac:dyDescent="0.2">
      <c r="A10" s="144">
        <v>0</v>
      </c>
      <c r="B10" s="140"/>
      <c r="C10" s="145">
        <v>606.54999999999995</v>
      </c>
    </row>
    <row r="11" spans="1:7" x14ac:dyDescent="0.2">
      <c r="A11" s="144">
        <v>56.29</v>
      </c>
      <c r="B11" s="140"/>
      <c r="C11" s="145">
        <v>606.54999999999995</v>
      </c>
    </row>
    <row r="12" spans="1:7" x14ac:dyDescent="0.2">
      <c r="A12" s="145">
        <v>1230.6199999999999</v>
      </c>
      <c r="B12" s="140"/>
      <c r="C12" s="145">
        <v>6.94</v>
      </c>
    </row>
    <row r="13" spans="1:7" x14ac:dyDescent="0.2">
      <c r="A13" s="145">
        <v>1230.6300000000001</v>
      </c>
      <c r="B13" s="140"/>
      <c r="C13" s="145">
        <v>0</v>
      </c>
    </row>
    <row r="14" spans="1:7" x14ac:dyDescent="0.2">
      <c r="A14" s="127"/>
    </row>
    <row r="15" spans="1:7" s="85" customFormat="1" ht="11.25" x14ac:dyDescent="0.2">
      <c r="A15" s="107" t="s">
        <v>110</v>
      </c>
    </row>
  </sheetData>
  <mergeCells count="2">
    <mergeCell ref="B3:C3"/>
    <mergeCell ref="A3:A4"/>
  </mergeCells>
  <phoneticPr fontId="0" type="noConversion"/>
  <pageMargins left="0.74803149606299213" right="0.39370078740157483" top="0.98425196850393704" bottom="1.0629921259842521" header="0.39370078740157483" footer="0.39370078740157483"/>
  <pageSetup paperSize="9" orientation="portrait" r:id="rId1"/>
  <headerFooter alignWithMargins="0">
    <oddHeader>&amp;L&amp;G</oddHeader>
    <oddFooter>&amp;LKela | Statistical Information Service&amp;2
&amp;G
&amp;10PO Box 450 | FIN-00101 HELSINKI | tilastot@kela.fi | www.kela.fi/statistics&amp;R
&amp;P(&amp;N)</oddFoot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Taul23"/>
  <dimension ref="A1:E88"/>
  <sheetViews>
    <sheetView workbookViewId="0">
      <pane xSplit="1" ySplit="5" topLeftCell="B18" activePane="bottomRight" state="frozen"/>
      <selection activeCell="A3" sqref="A3"/>
      <selection pane="topRight" activeCell="A3" sqref="A3"/>
      <selection pane="bottomLeft" activeCell="A3" sqref="A3"/>
      <selection pane="bottomRight" activeCell="B90" sqref="B90"/>
    </sheetView>
  </sheetViews>
  <sheetFormatPr defaultColWidth="9.140625" defaultRowHeight="12.75" x14ac:dyDescent="0.2"/>
  <cols>
    <col min="1" max="1" width="9.140625" style="4"/>
    <col min="2" max="2" width="21" style="11" bestFit="1" customWidth="1"/>
    <col min="3" max="3" width="4.5703125" style="11" customWidth="1"/>
    <col min="4" max="4" width="9.140625" style="11"/>
    <col min="5" max="16384" width="9.140625" style="4"/>
  </cols>
  <sheetData>
    <row r="1" spans="1:5" ht="18" x14ac:dyDescent="0.25">
      <c r="A1" s="6" t="s">
        <v>42</v>
      </c>
    </row>
    <row r="2" spans="1:5" x14ac:dyDescent="0.2">
      <c r="A2" s="12"/>
      <c r="D2" s="13"/>
    </row>
    <row r="3" spans="1:5" x14ac:dyDescent="0.2">
      <c r="B3" s="12" t="s">
        <v>39</v>
      </c>
      <c r="D3" s="13" t="s">
        <v>40</v>
      </c>
    </row>
    <row r="5" spans="1:5" x14ac:dyDescent="0.2">
      <c r="A5" s="4" t="s">
        <v>5</v>
      </c>
      <c r="B5" s="15" t="s">
        <v>32</v>
      </c>
      <c r="D5" s="15" t="s">
        <v>32</v>
      </c>
    </row>
    <row r="6" spans="1:5" x14ac:dyDescent="0.2">
      <c r="A6" s="10">
        <v>1940</v>
      </c>
      <c r="B6" s="166">
        <v>187.56666666666666</v>
      </c>
      <c r="C6"/>
      <c r="D6" s="200">
        <v>174.52671755725191</v>
      </c>
      <c r="E6" s="165"/>
    </row>
    <row r="7" spans="1:5" x14ac:dyDescent="0.2">
      <c r="A7" s="10">
        <v>1941</v>
      </c>
      <c r="B7" s="166">
        <v>158.50704225352112</v>
      </c>
      <c r="C7"/>
      <c r="D7" s="200">
        <v>152.41999999999999</v>
      </c>
      <c r="E7" s="165"/>
    </row>
    <row r="8" spans="1:5" x14ac:dyDescent="0.2">
      <c r="A8" s="10">
        <v>1942</v>
      </c>
      <c r="B8" s="166">
        <v>133.97619047619048</v>
      </c>
      <c r="C8"/>
      <c r="D8" s="200">
        <v>126.31491712707182</v>
      </c>
      <c r="E8" s="165"/>
    </row>
    <row r="9" spans="1:5" x14ac:dyDescent="0.2">
      <c r="A9" s="10">
        <v>1943</v>
      </c>
      <c r="B9" s="166">
        <v>127.57142857142857</v>
      </c>
      <c r="C9"/>
      <c r="D9" s="200">
        <v>126.67005076142132</v>
      </c>
      <c r="E9" s="165"/>
    </row>
    <row r="10" spans="1:5" ht="12" customHeight="1" x14ac:dyDescent="0.2">
      <c r="A10" s="10">
        <v>1944</v>
      </c>
      <c r="B10" s="166">
        <v>119.95522388059702</v>
      </c>
      <c r="C10"/>
      <c r="D10" s="200">
        <v>122.92610837438424</v>
      </c>
      <c r="E10" s="165"/>
    </row>
    <row r="11" spans="1:5" x14ac:dyDescent="0.2">
      <c r="A11" s="10">
        <v>1945</v>
      </c>
      <c r="B11" s="166">
        <v>85.5</v>
      </c>
      <c r="C11"/>
      <c r="D11" s="200">
        <v>61.767326732673268</v>
      </c>
      <c r="E11" s="165"/>
    </row>
    <row r="12" spans="1:5" x14ac:dyDescent="0.2">
      <c r="A12" s="10">
        <v>1946</v>
      </c>
      <c r="B12" s="166">
        <v>53.58</v>
      </c>
      <c r="C12"/>
      <c r="D12" s="200">
        <v>53.320512820512818</v>
      </c>
      <c r="E12" s="165"/>
    </row>
    <row r="13" spans="1:5" x14ac:dyDescent="0.2">
      <c r="A13" s="10">
        <v>1947</v>
      </c>
      <c r="B13" s="166">
        <v>41.285958904109592</v>
      </c>
      <c r="C13"/>
      <c r="D13" s="200">
        <v>34.658333333333331</v>
      </c>
      <c r="E13" s="165"/>
    </row>
    <row r="14" spans="1:5" x14ac:dyDescent="0.2">
      <c r="A14" s="10">
        <v>1948</v>
      </c>
      <c r="B14" s="166">
        <v>30.675572519083971</v>
      </c>
      <c r="C14"/>
      <c r="D14" s="200">
        <v>31.270676691729324</v>
      </c>
      <c r="E14" s="165"/>
    </row>
    <row r="15" spans="1:5" x14ac:dyDescent="0.2">
      <c r="A15" s="10">
        <v>1949</v>
      </c>
      <c r="B15" s="166">
        <v>30.176470588235293</v>
      </c>
      <c r="C15"/>
      <c r="D15" s="200">
        <v>30.210653753026634</v>
      </c>
      <c r="E15" s="165"/>
    </row>
    <row r="16" spans="1:5" x14ac:dyDescent="0.2">
      <c r="A16" s="10">
        <v>1950</v>
      </c>
      <c r="B16" s="166">
        <v>26.466520307354557</v>
      </c>
      <c r="C16"/>
      <c r="D16" s="200">
        <v>25.004008016032063</v>
      </c>
      <c r="E16" s="165"/>
    </row>
    <row r="17" spans="1:5" x14ac:dyDescent="0.2">
      <c r="A17" s="10">
        <v>1951</v>
      </c>
      <c r="B17" s="166">
        <v>22.724787935909518</v>
      </c>
      <c r="C17"/>
      <c r="D17" s="200">
        <v>23.299719887955181</v>
      </c>
      <c r="E17" s="165"/>
    </row>
    <row r="18" spans="1:5" x14ac:dyDescent="0.2">
      <c r="A18" s="10">
        <v>1952</v>
      </c>
      <c r="B18" s="166">
        <v>21.839673913043477</v>
      </c>
      <c r="C18"/>
      <c r="D18" s="200">
        <v>22.340196956132498</v>
      </c>
      <c r="E18" s="165"/>
    </row>
    <row r="19" spans="1:5" x14ac:dyDescent="0.2">
      <c r="A19" s="10">
        <v>1953</v>
      </c>
      <c r="B19" s="166">
        <v>21.546916890080428</v>
      </c>
      <c r="C19"/>
      <c r="D19" s="200">
        <v>22.562386980108499</v>
      </c>
      <c r="E19" s="165"/>
    </row>
    <row r="20" spans="1:5" x14ac:dyDescent="0.2">
      <c r="A20" s="10">
        <v>1954</v>
      </c>
      <c r="B20" s="166">
        <v>21.899182561307903</v>
      </c>
      <c r="C20"/>
      <c r="D20" s="200">
        <v>23.925215723873443</v>
      </c>
      <c r="E20" s="165"/>
    </row>
    <row r="21" spans="1:5" x14ac:dyDescent="0.2">
      <c r="A21" s="10">
        <v>1955</v>
      </c>
      <c r="B21" s="166">
        <v>22.68203198494826</v>
      </c>
      <c r="C21"/>
      <c r="D21" s="200">
        <v>23.126969416126041</v>
      </c>
      <c r="E21" s="165"/>
    </row>
    <row r="22" spans="1:5" x14ac:dyDescent="0.2">
      <c r="A22" s="10">
        <v>1956</v>
      </c>
      <c r="B22" s="166">
        <v>20.312552653748948</v>
      </c>
      <c r="C22"/>
      <c r="D22" s="200">
        <v>19.525821596244132</v>
      </c>
      <c r="E22" s="165"/>
    </row>
    <row r="23" spans="1:5" x14ac:dyDescent="0.2">
      <c r="A23" s="10">
        <v>1957</v>
      </c>
      <c r="B23" s="166">
        <v>17.913075780089152</v>
      </c>
      <c r="C23"/>
      <c r="D23" s="200">
        <v>17.51157894736842</v>
      </c>
      <c r="E23" s="165"/>
    </row>
    <row r="24" spans="1:5" x14ac:dyDescent="0.2">
      <c r="A24" s="10">
        <v>1958</v>
      </c>
      <c r="B24" s="166">
        <v>16.413206262763786</v>
      </c>
      <c r="C24"/>
      <c r="D24" s="200">
        <v>16.815363881401616</v>
      </c>
      <c r="E24" s="165"/>
    </row>
    <row r="25" spans="1:5" x14ac:dyDescent="0.2">
      <c r="A25" s="10">
        <v>1959</v>
      </c>
      <c r="B25" s="166">
        <v>16.160187667560322</v>
      </c>
      <c r="C25"/>
      <c r="D25" s="200">
        <v>16.449571522742254</v>
      </c>
      <c r="E25" s="165"/>
    </row>
    <row r="26" spans="1:5" x14ac:dyDescent="0.2">
      <c r="A26" s="10">
        <v>1960</v>
      </c>
      <c r="B26" s="166">
        <v>15.656493506493506</v>
      </c>
      <c r="C26"/>
      <c r="D26" s="200">
        <v>15.985906470211402</v>
      </c>
      <c r="E26" s="165"/>
    </row>
    <row r="27" spans="1:5" x14ac:dyDescent="0.2">
      <c r="A27" s="10">
        <v>1961</v>
      </c>
      <c r="B27" s="166">
        <v>15.376913265306122</v>
      </c>
      <c r="C27"/>
      <c r="D27" s="200">
        <v>15.753787878787879</v>
      </c>
      <c r="E27" s="165"/>
    </row>
    <row r="28" spans="1:5" x14ac:dyDescent="0.2">
      <c r="A28" s="10">
        <v>1962</v>
      </c>
      <c r="B28" s="166">
        <v>14.719780219780219</v>
      </c>
      <c r="C28"/>
      <c r="D28" s="200">
        <v>14.906810035842295</v>
      </c>
      <c r="E28" s="165"/>
    </row>
    <row r="29" spans="1:5" x14ac:dyDescent="0.2">
      <c r="A29" s="10">
        <v>1963</v>
      </c>
      <c r="B29" s="166">
        <v>14.034342258440047</v>
      </c>
      <c r="C29"/>
      <c r="D29" s="200">
        <v>14.138243626062323</v>
      </c>
      <c r="E29" s="165"/>
    </row>
    <row r="30" spans="1:5" ht="12.75" customHeight="1" x14ac:dyDescent="0.2">
      <c r="A30" s="10">
        <v>1964</v>
      </c>
      <c r="B30" s="166">
        <v>12.723482849604222</v>
      </c>
      <c r="C30"/>
      <c r="D30" s="200">
        <v>12.869520371325425</v>
      </c>
      <c r="E30" s="165"/>
    </row>
    <row r="31" spans="1:5" x14ac:dyDescent="0.2">
      <c r="A31" s="10">
        <v>1965</v>
      </c>
      <c r="B31" s="166">
        <v>12.134373427277302</v>
      </c>
      <c r="C31"/>
      <c r="D31" s="200">
        <v>12.402584493041749</v>
      </c>
      <c r="E31" s="165"/>
    </row>
    <row r="32" spans="1:5" x14ac:dyDescent="0.2">
      <c r="A32" s="10">
        <v>1966</v>
      </c>
      <c r="B32" s="166">
        <v>11.676029055690073</v>
      </c>
      <c r="C32"/>
      <c r="D32" s="200">
        <v>11.804162724692526</v>
      </c>
      <c r="E32" s="165"/>
    </row>
    <row r="33" spans="1:5" x14ac:dyDescent="0.2">
      <c r="A33" s="10">
        <v>1967</v>
      </c>
      <c r="B33" s="166">
        <v>11.055020632737277</v>
      </c>
      <c r="C33"/>
      <c r="D33" s="200">
        <v>11.007498897220996</v>
      </c>
      <c r="E33" s="165"/>
    </row>
    <row r="34" spans="1:5" x14ac:dyDescent="0.2">
      <c r="A34" s="10">
        <v>1968</v>
      </c>
      <c r="B34" s="166">
        <v>10.199238578680204</v>
      </c>
      <c r="C34"/>
      <c r="D34" s="200">
        <v>10.423558897243108</v>
      </c>
      <c r="E34" s="165"/>
    </row>
    <row r="35" spans="1:5" x14ac:dyDescent="0.2">
      <c r="A35" s="10">
        <v>1969</v>
      </c>
      <c r="B35" s="166">
        <v>9.9714640198511173</v>
      </c>
      <c r="C35"/>
      <c r="D35" s="200">
        <v>10.248049281314168</v>
      </c>
      <c r="E35" s="165"/>
    </row>
    <row r="36" spans="1:5" x14ac:dyDescent="0.2">
      <c r="A36" s="10">
        <v>1970</v>
      </c>
      <c r="B36" s="166">
        <v>9.7065217391304355</v>
      </c>
      <c r="C36"/>
      <c r="D36" s="200">
        <v>9.9339171974522298</v>
      </c>
      <c r="E36" s="165"/>
    </row>
    <row r="37" spans="1:5" x14ac:dyDescent="0.2">
      <c r="A37" s="10">
        <v>1971</v>
      </c>
      <c r="B37" s="166">
        <v>9.1156899810964092</v>
      </c>
      <c r="C37"/>
      <c r="D37" s="200">
        <v>9.1406593406593402</v>
      </c>
      <c r="E37" s="165"/>
    </row>
    <row r="38" spans="1:5" x14ac:dyDescent="0.2">
      <c r="A38" s="10">
        <v>1972</v>
      </c>
      <c r="B38" s="166">
        <v>8.5077628793225131</v>
      </c>
      <c r="C38"/>
      <c r="D38" s="200">
        <v>8.5254526819268879</v>
      </c>
      <c r="E38" s="165"/>
    </row>
    <row r="39" spans="1:5" x14ac:dyDescent="0.2">
      <c r="A39" s="10">
        <v>1973</v>
      </c>
      <c r="B39" s="166">
        <v>7.6156032849020843</v>
      </c>
      <c r="C39"/>
      <c r="D39" s="200">
        <v>7.3915876777251182</v>
      </c>
      <c r="E39" s="165"/>
    </row>
    <row r="40" spans="1:5" x14ac:dyDescent="0.2">
      <c r="A40" s="10">
        <v>1974</v>
      </c>
      <c r="B40" s="166">
        <v>6.486682808716707</v>
      </c>
      <c r="C40"/>
      <c r="D40" s="200">
        <v>6.3190681185110158</v>
      </c>
      <c r="E40" s="165"/>
    </row>
    <row r="41" spans="1:5" x14ac:dyDescent="0.2">
      <c r="A41" s="10">
        <v>1975</v>
      </c>
      <c r="B41" s="166">
        <v>5.5060516099566108</v>
      </c>
      <c r="C41"/>
      <c r="D41" s="200">
        <v>5.3537867410426951</v>
      </c>
      <c r="E41" s="165"/>
    </row>
    <row r="42" spans="1:5" x14ac:dyDescent="0.2">
      <c r="A42" s="10">
        <v>1976</v>
      </c>
      <c r="B42" s="166">
        <v>4.8154583582983825</v>
      </c>
      <c r="C42"/>
      <c r="D42" s="200">
        <v>4.7649417605499336</v>
      </c>
      <c r="E42" s="165"/>
    </row>
    <row r="43" spans="1:5" x14ac:dyDescent="0.2">
      <c r="A43" s="10">
        <v>1977</v>
      </c>
      <c r="B43" s="166">
        <v>4.2742421556461618</v>
      </c>
      <c r="C43"/>
      <c r="D43" s="200">
        <v>4.2576352158334752</v>
      </c>
      <c r="E43" s="165"/>
    </row>
    <row r="44" spans="1:5" x14ac:dyDescent="0.2">
      <c r="A44" s="10">
        <v>1978</v>
      </c>
      <c r="B44" s="166">
        <v>3.974122300972474</v>
      </c>
      <c r="C44"/>
      <c r="D44" s="200">
        <v>4.0222437137330758</v>
      </c>
      <c r="E44" s="165"/>
    </row>
    <row r="45" spans="1:5" x14ac:dyDescent="0.2">
      <c r="A45" s="10">
        <v>1979</v>
      </c>
      <c r="B45" s="166">
        <v>3.7036866359447003</v>
      </c>
      <c r="C45"/>
      <c r="D45" s="200">
        <v>3.7034728406055208</v>
      </c>
      <c r="E45" s="165"/>
    </row>
    <row r="46" spans="1:5" x14ac:dyDescent="0.2">
      <c r="A46" s="10">
        <v>1980</v>
      </c>
      <c r="B46" s="166">
        <v>3.3197026022304832</v>
      </c>
      <c r="C46"/>
      <c r="D46" s="200">
        <v>3.2572771178697297</v>
      </c>
      <c r="E46" s="165"/>
    </row>
    <row r="47" spans="1:5" x14ac:dyDescent="0.2">
      <c r="A47" s="10">
        <v>1981</v>
      </c>
      <c r="B47" s="166">
        <v>2.9634955752212391</v>
      </c>
      <c r="C47"/>
      <c r="D47" s="200">
        <v>2.9626023981954175</v>
      </c>
      <c r="E47" s="165"/>
    </row>
    <row r="48" spans="1:5" x14ac:dyDescent="0.2">
      <c r="A48" s="10">
        <v>1982</v>
      </c>
      <c r="B48" s="166">
        <v>2.7115384615384617</v>
      </c>
      <c r="C48"/>
      <c r="D48" s="200">
        <v>2.7185967970367142</v>
      </c>
      <c r="E48" s="165"/>
    </row>
    <row r="49" spans="1:5" x14ac:dyDescent="0.2">
      <c r="A49" s="10">
        <v>1983</v>
      </c>
      <c r="B49" s="166">
        <v>2.4980314960629921</v>
      </c>
      <c r="C49"/>
      <c r="D49" s="200">
        <v>2.5114734299516908</v>
      </c>
      <c r="E49" s="165"/>
    </row>
    <row r="50" spans="1:5" x14ac:dyDescent="0.2">
      <c r="A50" s="10">
        <v>1984</v>
      </c>
      <c r="B50" s="166">
        <v>2.3347535586327104</v>
      </c>
      <c r="C50"/>
      <c r="D50" s="200">
        <v>2.3668784975813337</v>
      </c>
      <c r="E50" s="165"/>
    </row>
    <row r="51" spans="1:5" x14ac:dyDescent="0.2">
      <c r="A51" s="10">
        <v>1985</v>
      </c>
      <c r="B51" s="166">
        <v>2.2051399304920434</v>
      </c>
      <c r="C51"/>
      <c r="D51" s="200">
        <v>2.2552191595119746</v>
      </c>
      <c r="E51" s="165"/>
    </row>
    <row r="52" spans="1:5" x14ac:dyDescent="0.2">
      <c r="A52" s="10">
        <v>1986</v>
      </c>
      <c r="B52" s="166">
        <v>2.1286307053941909</v>
      </c>
      <c r="C52"/>
      <c r="D52" s="200">
        <v>2.181675118027627</v>
      </c>
      <c r="E52" s="165"/>
    </row>
    <row r="53" spans="1:5" x14ac:dyDescent="0.2">
      <c r="A53" s="10">
        <v>1987</v>
      </c>
      <c r="B53" s="166">
        <v>2.0533980582524274</v>
      </c>
      <c r="C53"/>
      <c r="D53" s="200">
        <v>2.1045795732478703</v>
      </c>
      <c r="E53" s="165"/>
    </row>
    <row r="54" spans="1:5" x14ac:dyDescent="0.2">
      <c r="A54" s="10">
        <v>1988</v>
      </c>
      <c r="B54" s="166">
        <v>1.9573794447150512</v>
      </c>
      <c r="C54"/>
      <c r="D54" s="200">
        <v>1.9760848907190371</v>
      </c>
      <c r="E54" s="165"/>
    </row>
    <row r="55" spans="1:5" x14ac:dyDescent="0.2">
      <c r="A55" s="10">
        <v>1989</v>
      </c>
      <c r="B55" s="166">
        <v>1.8364688856729379</v>
      </c>
      <c r="C55"/>
      <c r="D55" s="200">
        <v>1.8553159851301115</v>
      </c>
      <c r="E55" s="165"/>
    </row>
    <row r="56" spans="1:5" x14ac:dyDescent="0.2">
      <c r="A56" s="10">
        <v>1990</v>
      </c>
      <c r="B56" s="166">
        <v>1.7311171740379092</v>
      </c>
      <c r="C56"/>
      <c r="D56" s="200">
        <v>1.7692853091321612</v>
      </c>
      <c r="E56" s="165"/>
    </row>
    <row r="57" spans="1:5" x14ac:dyDescent="0.2">
      <c r="A57" s="10">
        <v>1991</v>
      </c>
      <c r="B57" s="166">
        <v>1.6624836240777769</v>
      </c>
      <c r="C57"/>
      <c r="D57" s="200">
        <v>1.7025312137545201</v>
      </c>
      <c r="E57" s="165"/>
    </row>
    <row r="58" spans="1:5" x14ac:dyDescent="0.2">
      <c r="A58" s="10">
        <v>1992</v>
      </c>
      <c r="B58" s="166">
        <v>1.6203629032258065</v>
      </c>
      <c r="C58"/>
      <c r="D58" s="200">
        <v>1.6681596363393274</v>
      </c>
      <c r="E58" s="165"/>
    </row>
    <row r="59" spans="1:5" x14ac:dyDescent="0.2">
      <c r="A59" s="10">
        <v>1993</v>
      </c>
      <c r="B59" s="166">
        <v>1.5869808464424406</v>
      </c>
      <c r="C59"/>
      <c r="D59" s="200">
        <v>1.6431158227431355</v>
      </c>
      <c r="E59" s="165"/>
    </row>
    <row r="60" spans="1:5" x14ac:dyDescent="0.2">
      <c r="A60" s="10">
        <v>1994</v>
      </c>
      <c r="B60" s="166">
        <v>1.5699309805964319</v>
      </c>
      <c r="C60"/>
      <c r="D60" s="200">
        <v>1.616715257531584</v>
      </c>
      <c r="E60" s="165"/>
    </row>
    <row r="61" spans="1:5" x14ac:dyDescent="0.2">
      <c r="A61" s="10">
        <v>1995</v>
      </c>
      <c r="B61" s="166">
        <v>1.5546456895995873</v>
      </c>
      <c r="C61"/>
      <c r="D61" s="200">
        <v>1.6119113752341581</v>
      </c>
      <c r="E61" s="165"/>
    </row>
    <row r="62" spans="1:5" x14ac:dyDescent="0.2">
      <c r="A62" s="9">
        <v>1996</v>
      </c>
      <c r="B62" s="166">
        <v>1.5456760048721072</v>
      </c>
      <c r="C62"/>
      <c r="D62" s="200">
        <v>1.5986930616951758</v>
      </c>
      <c r="E62" s="165"/>
    </row>
    <row r="63" spans="1:5" x14ac:dyDescent="0.2">
      <c r="A63" s="9">
        <v>1997</v>
      </c>
      <c r="B63" s="166">
        <v>1.5267857142857142</v>
      </c>
      <c r="C63"/>
      <c r="D63" s="200">
        <v>1.5690392354124749</v>
      </c>
      <c r="E63" s="165"/>
    </row>
    <row r="64" spans="1:5" x14ac:dyDescent="0.2">
      <c r="A64" s="9">
        <v>1998</v>
      </c>
      <c r="B64" s="166">
        <v>1.5056200824278756</v>
      </c>
      <c r="C64"/>
      <c r="D64" s="200">
        <v>1.5563178246226768</v>
      </c>
      <c r="E64" s="165"/>
    </row>
    <row r="65" spans="1:5" x14ac:dyDescent="0.2">
      <c r="A65" s="10">
        <v>1999</v>
      </c>
      <c r="B65" s="166">
        <v>1.4883333333333333</v>
      </c>
      <c r="C65"/>
      <c r="D65" s="200">
        <v>1.5253056234718827</v>
      </c>
      <c r="E65" s="165"/>
    </row>
    <row r="66" spans="1:5" x14ac:dyDescent="0.2">
      <c r="A66" s="9">
        <v>2000</v>
      </c>
      <c r="B66" s="166">
        <v>1.4398925052254403</v>
      </c>
      <c r="C66"/>
      <c r="D66" s="200">
        <v>1.4742127961245348</v>
      </c>
      <c r="E66" s="165"/>
    </row>
    <row r="67" spans="1:5" x14ac:dyDescent="0.2">
      <c r="A67" s="10">
        <v>2001</v>
      </c>
      <c r="B67" s="166">
        <v>1.4035976248690185</v>
      </c>
      <c r="C67"/>
      <c r="D67" s="200">
        <v>1.450308032081832</v>
      </c>
      <c r="E67" s="165"/>
    </row>
    <row r="68" spans="1:5" x14ac:dyDescent="0.2">
      <c r="A68" s="9">
        <v>2002</v>
      </c>
      <c r="B68" s="166">
        <v>1.382115219260533</v>
      </c>
      <c r="C68"/>
      <c r="D68" s="200">
        <v>1.42667657652507</v>
      </c>
      <c r="E68" s="165"/>
    </row>
    <row r="69" spans="1:5" x14ac:dyDescent="0.2">
      <c r="A69" s="9">
        <v>2003</v>
      </c>
      <c r="B69" s="166">
        <v>1.3700988748721445</v>
      </c>
      <c r="C69"/>
      <c r="D69" s="200">
        <v>1.4181632189133895</v>
      </c>
      <c r="E69" s="165"/>
    </row>
    <row r="70" spans="1:5" x14ac:dyDescent="0.2">
      <c r="A70" s="9">
        <v>2004</v>
      </c>
      <c r="B70" s="166">
        <v>1.3675344563552834</v>
      </c>
      <c r="C70"/>
      <c r="D70" s="200">
        <v>1.4120642824807605</v>
      </c>
      <c r="E70" s="165"/>
    </row>
    <row r="71" spans="1:5" x14ac:dyDescent="0.2">
      <c r="A71" s="9">
        <v>2005</v>
      </c>
      <c r="B71" s="166">
        <v>1.355845470393072</v>
      </c>
      <c r="C71"/>
      <c r="D71" s="200">
        <v>1.3977482776004033</v>
      </c>
      <c r="E71" s="165"/>
    </row>
    <row r="72" spans="1:5" x14ac:dyDescent="0.2">
      <c r="A72" s="9">
        <v>2006</v>
      </c>
      <c r="B72" s="166">
        <v>1.3323938992042441</v>
      </c>
      <c r="C72"/>
      <c r="D72" s="200">
        <v>1.3673424657534246</v>
      </c>
      <c r="E72" s="165"/>
    </row>
    <row r="73" spans="1:5" x14ac:dyDescent="0.2">
      <c r="A73" s="9">
        <v>2007</v>
      </c>
      <c r="B73" s="166">
        <v>1.2997843665768194</v>
      </c>
      <c r="C73"/>
      <c r="D73" s="200">
        <v>1.3330128205128204</v>
      </c>
      <c r="E73" s="165"/>
    </row>
    <row r="74" spans="1:5" x14ac:dyDescent="0.2">
      <c r="A74" s="9">
        <v>2008</v>
      </c>
      <c r="B74" s="166">
        <v>1.2490804538154692</v>
      </c>
      <c r="C74"/>
      <c r="D74" s="200">
        <v>1.288214341025244</v>
      </c>
      <c r="E74" s="165"/>
    </row>
    <row r="75" spans="1:5" x14ac:dyDescent="0.2">
      <c r="A75" s="9">
        <v>2009</v>
      </c>
      <c r="B75" s="166">
        <v>1.2489510489510489</v>
      </c>
      <c r="C75"/>
      <c r="D75" s="200">
        <v>1.2952351292432265</v>
      </c>
      <c r="E75" s="165"/>
    </row>
    <row r="76" spans="1:5" x14ac:dyDescent="0.2">
      <c r="A76" s="9">
        <v>2010</v>
      </c>
      <c r="B76" s="166">
        <v>1.2339303991811668</v>
      </c>
      <c r="C76"/>
      <c r="D76" s="200">
        <v>1.2587137452711223</v>
      </c>
      <c r="E76" s="165"/>
    </row>
    <row r="77" spans="1:5" x14ac:dyDescent="0.2">
      <c r="A77" s="9">
        <v>2011</v>
      </c>
      <c r="B77" s="166">
        <v>1.1926101795518622</v>
      </c>
      <c r="C77"/>
      <c r="D77" s="200">
        <v>1.223235294117647</v>
      </c>
      <c r="E77" s="165"/>
    </row>
    <row r="78" spans="1:5" x14ac:dyDescent="0.2">
      <c r="A78" s="9">
        <v>2012</v>
      </c>
      <c r="B78" s="166">
        <v>1.1600192446475823</v>
      </c>
      <c r="C78"/>
      <c r="D78" s="200">
        <v>1.195057707964178</v>
      </c>
      <c r="E78" s="165"/>
    </row>
    <row r="79" spans="1:5" x14ac:dyDescent="0.2">
      <c r="A79" s="9">
        <v>2013</v>
      </c>
      <c r="B79" s="166">
        <v>1.1430806428673019</v>
      </c>
      <c r="C79"/>
      <c r="D79" s="200">
        <v>1.1760769158261852</v>
      </c>
      <c r="E79" s="165"/>
    </row>
    <row r="80" spans="1:5" x14ac:dyDescent="0.2">
      <c r="A80" s="9">
        <v>2014</v>
      </c>
      <c r="B80" s="166">
        <v>1.1313344594594594</v>
      </c>
      <c r="C80"/>
      <c r="D80" s="200">
        <v>1.1706150021109911</v>
      </c>
      <c r="E80" s="165"/>
    </row>
    <row r="81" spans="1:5" x14ac:dyDescent="0.2">
      <c r="A81" s="9">
        <v>2015</v>
      </c>
      <c r="B81" s="166">
        <v>1.1336750047018995</v>
      </c>
      <c r="C81"/>
      <c r="D81" s="200">
        <v>1.1733120180552943</v>
      </c>
      <c r="E81" s="165"/>
    </row>
    <row r="82" spans="1:5" x14ac:dyDescent="0.2">
      <c r="A82" s="9">
        <v>2016</v>
      </c>
      <c r="B82" s="200">
        <v>1.1296383058470765</v>
      </c>
      <c r="C82"/>
      <c r="D82" s="200">
        <v>1.1614074280927116</v>
      </c>
    </row>
    <row r="83" spans="1:5" x14ac:dyDescent="0.2">
      <c r="A83" s="9">
        <v>2017</v>
      </c>
      <c r="B83" s="200">
        <v>1.1211811206696116</v>
      </c>
      <c r="C83"/>
      <c r="D83" s="200">
        <v>1.1557593441711824</v>
      </c>
    </row>
    <row r="84" spans="1:5" x14ac:dyDescent="0.2">
      <c r="A84" s="9">
        <v>2018</v>
      </c>
      <c r="B84" s="167">
        <v>1.1091636765111785</v>
      </c>
      <c r="C84" s="160"/>
      <c r="D84" s="167">
        <v>1.1422686075254052</v>
      </c>
    </row>
    <row r="85" spans="1:5" x14ac:dyDescent="0.2">
      <c r="A85" s="9">
        <v>2019</v>
      </c>
      <c r="B85" s="167">
        <v>1.0979008241883339</v>
      </c>
      <c r="C85" s="160"/>
      <c r="D85" s="167">
        <v>1.1319060146965436</v>
      </c>
    </row>
    <row r="86" spans="1:5" x14ac:dyDescent="0.2">
      <c r="A86" s="9">
        <v>2020</v>
      </c>
      <c r="B86" s="217">
        <v>1.0947602615328733</v>
      </c>
      <c r="C86" s="217"/>
      <c r="D86" s="217">
        <v>1.129344677769732</v>
      </c>
    </row>
    <row r="87" spans="1:5" x14ac:dyDescent="0.2">
      <c r="A87" s="9">
        <v>2021</v>
      </c>
      <c r="B87" s="217">
        <v>1.0712191220899236</v>
      </c>
      <c r="C87" s="217"/>
      <c r="D87" s="217">
        <v>1.0914578139351792</v>
      </c>
    </row>
    <row r="88" spans="1:5" x14ac:dyDescent="0.2">
      <c r="A88" s="9">
        <v>2022</v>
      </c>
      <c r="B88" s="217">
        <v>1</v>
      </c>
      <c r="C88" s="217"/>
      <c r="D88" s="217">
        <v>1</v>
      </c>
    </row>
  </sheetData>
  <phoneticPr fontId="0" type="noConversion"/>
  <pageMargins left="0.74803149606299213" right="0.39370078740157483" top="0.78740157480314965" bottom="1.0629921259842521" header="0.39370078740157483" footer="0.39370078740157483"/>
  <pageSetup paperSize="9" orientation="portrait" r:id="rId1"/>
  <headerFooter alignWithMargins="0">
    <oddFooter>&amp;L&amp;G
PO Box 450 | FIN-00101 HELSINKI | Fax +358 (0)20 634 1530 | tilasto@kela.fi | www.kela.fi/statistics&amp;R
&amp;P(&amp;N)</oddFooter>
  </headerFooter>
  <rowBreaks count="1" manualBreakCount="1">
    <brk id="54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Laskentataulukot</vt:lpstr>
      </vt:variant>
      <vt:variant>
        <vt:i4>14</vt:i4>
      </vt:variant>
      <vt:variant>
        <vt:lpstr>Kaaviot</vt:lpstr>
      </vt:variant>
      <vt:variant>
        <vt:i4>12</vt:i4>
      </vt:variant>
      <vt:variant>
        <vt:lpstr>Nimetyt alueet</vt:lpstr>
      </vt:variant>
      <vt:variant>
        <vt:i4>9</vt:i4>
      </vt:variant>
    </vt:vector>
  </HeadingPairs>
  <TitlesOfParts>
    <vt:vector size="35" baseType="lpstr">
      <vt:lpstr>Contents</vt:lpstr>
      <vt:lpstr>Data 1 old</vt:lpstr>
      <vt:lpstr>Data 2 old</vt:lpstr>
      <vt:lpstr>Data 1</vt:lpstr>
      <vt:lpstr>Data 2</vt:lpstr>
      <vt:lpstr>Data 3</vt:lpstr>
      <vt:lpstr>Data 4</vt:lpstr>
      <vt:lpstr>Data 5</vt:lpstr>
      <vt:lpstr>Data 6</vt:lpstr>
      <vt:lpstr>Data 7</vt:lpstr>
      <vt:lpstr>Data 8</vt:lpstr>
      <vt:lpstr>Data 9</vt:lpstr>
      <vt:lpstr>Data 10</vt:lpstr>
      <vt:lpstr>Inflation factors 2022</vt:lpstr>
      <vt:lpstr>Chart 1 old</vt:lpstr>
      <vt:lpstr>Chart 2 old</vt:lpstr>
      <vt:lpstr>Chart 1</vt:lpstr>
      <vt:lpstr>Chart 2</vt:lpstr>
      <vt:lpstr>Chart 3</vt:lpstr>
      <vt:lpstr>Chart 4</vt:lpstr>
      <vt:lpstr>Chart 5</vt:lpstr>
      <vt:lpstr>Chart 6</vt:lpstr>
      <vt:lpstr>Chart 7</vt:lpstr>
      <vt:lpstr>Chart 8</vt:lpstr>
      <vt:lpstr>Chart 9</vt:lpstr>
      <vt:lpstr>Chart 10</vt:lpstr>
      <vt:lpstr>'Data 1'!Tulostusotsikot</vt:lpstr>
      <vt:lpstr>'Data 1 old'!Tulostusotsikot</vt:lpstr>
      <vt:lpstr>'Data 2'!Tulostusotsikot</vt:lpstr>
      <vt:lpstr>'Data 2 old'!Tulostusotsikot</vt:lpstr>
      <vt:lpstr>'Data 3'!Tulostusotsikot</vt:lpstr>
      <vt:lpstr>'Data 7'!Tulostusotsikot</vt:lpstr>
      <vt:lpstr>'Data 8'!Tulostusotsikot</vt:lpstr>
      <vt:lpstr>'Data 9'!Tulostusotsikot</vt:lpstr>
      <vt:lpstr>'Inflation factors 2022'!Tulostusotsikot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Pension insurance</dc:title>
  <dc:subject>Charts about pension insurance. They are accompanied by the underlying statistical data.</dc:subject>
  <dc:creator>Kela;Section for Analytics and Statistics</dc:creator>
  <cp:keywords>statistics; charts</cp:keywords>
  <cp:lastModifiedBy>Kilpeläinen Anne-Mari</cp:lastModifiedBy>
  <cp:lastPrinted>2023-08-15T08:37:08Z</cp:lastPrinted>
  <dcterms:created xsi:type="dcterms:W3CDTF">2015-09-09T08:38:26Z</dcterms:created>
  <dcterms:modified xsi:type="dcterms:W3CDTF">2023-08-15T08:38:15Z</dcterms:modified>
</cp:coreProperties>
</file>