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chartsheets/sheet2.xml" ContentType="application/vnd.openxmlformats-officedocument.spreadsheetml.chartsheet+xml"/>
  <Override PartName="/xl/worksheets/sheet4.xml" ContentType="application/vnd.openxmlformats-officedocument.spreadsheetml.worksheet+xml"/>
  <Override PartName="/xl/chartsheets/sheet3.xml" ContentType="application/vnd.openxmlformats-officedocument.spreadsheetml.chartsheet+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worksheets/sheet7.xml" ContentType="application/vnd.openxmlformats-officedocument.spreadsheetml.worksheet+xml"/>
  <Override PartName="/xl/chartsheets/sheet6.xml" ContentType="application/vnd.openxmlformats-officedocument.spreadsheetml.chartsheet+xml"/>
  <Override PartName="/xl/worksheets/sheet8.xml" ContentType="application/vnd.openxmlformats-officedocument.spreadsheetml.worksheet+xml"/>
  <Override PartName="/xl/chartsheets/sheet7.xml" ContentType="application/vnd.openxmlformats-officedocument.spreadsheetml.chartsheet+xml"/>
  <Override PartName="/xl/worksheets/sheet9.xml" ContentType="application/vnd.openxmlformats-officedocument.spreadsheetml.worksheet+xml"/>
  <Override PartName="/xl/chartsheets/sheet8.xml" ContentType="application/vnd.openxmlformats-officedocument.spreadsheetml.chartsheet+xml"/>
  <Override PartName="/xl/worksheets/sheet10.xml" ContentType="application/vnd.openxmlformats-officedocument.spreadsheetml.worksheet+xml"/>
  <Override PartName="/xl/chartsheets/sheet9.xml" ContentType="application/vnd.openxmlformats-officedocument.spreadsheetml.chartsheet+xml"/>
  <Override PartName="/xl/worksheets/sheet11.xml" ContentType="application/vnd.openxmlformats-officedocument.spreadsheetml.worksheet+xml"/>
  <Override PartName="/xl/chartsheets/sheet10.xml" ContentType="application/vnd.openxmlformats-officedocument.spreadsheetml.chartsheet+xml"/>
  <Override PartName="/xl/worksheets/sheet12.xml" ContentType="application/vnd.openxmlformats-officedocument.spreadsheetml.worksheet+xml"/>
  <Override PartName="/xl/chartsheets/sheet11.xml" ContentType="application/vnd.openxmlformats-officedocument.spreadsheetml.chart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ämäTyökirja"/>
  <mc:AlternateContent xmlns:mc="http://schemas.openxmlformats.org/markup-compatibility/2006">
    <mc:Choice Requires="x15">
      <x15ac:absPath xmlns:x15ac="http://schemas.microsoft.com/office/spreadsheetml/2010/11/ac" url="P:\Kuvasto\2022\Englanti\"/>
    </mc:Choice>
  </mc:AlternateContent>
  <xr:revisionPtr revIDLastSave="0" documentId="13_ncr:1_{D6954CD9-60EC-42D5-B05B-AF6EBF4C7718}" xr6:coauthVersionLast="47" xr6:coauthVersionMax="47" xr10:uidLastSave="{00000000-0000-0000-0000-000000000000}"/>
  <bookViews>
    <workbookView xWindow="100" yWindow="120" windowWidth="16070" windowHeight="8930" tabRatio="806" xr2:uid="{00000000-000D-0000-FFFF-FFFF00000000}"/>
  </bookViews>
  <sheets>
    <sheet name="Contents" sheetId="9" r:id="rId1"/>
    <sheet name="Taulukot" sheetId="33" state="hidden" r:id="rId2"/>
    <sheet name="Infogrammi" sheetId="34" state="hidden" r:id="rId3"/>
    <sheet name="Data 1" sheetId="1" r:id="rId4"/>
    <sheet name="Chart 1" sheetId="5" r:id="rId5"/>
    <sheet name="Data 2" sheetId="2" r:id="rId6"/>
    <sheet name="Chart 2" sheetId="6" r:id="rId7"/>
    <sheet name="Data 3" sheetId="10" r:id="rId8"/>
    <sheet name="Chart 3" sheetId="22" r:id="rId9"/>
    <sheet name="Data 4" sheetId="3" r:id="rId10"/>
    <sheet name="Chart 4" sheetId="8" r:id="rId11"/>
    <sheet name="Data5" sheetId="12" r:id="rId12"/>
    <sheet name="Chart 5" sheetId="24" r:id="rId13"/>
    <sheet name="Data 6" sheetId="13" r:id="rId14"/>
    <sheet name="Chart 6" sheetId="25" r:id="rId15"/>
    <sheet name="Data 7" sheetId="16" r:id="rId16"/>
    <sheet name="Chart 7" sheetId="26" r:id="rId17"/>
    <sheet name="Data 8" sheetId="17" r:id="rId18"/>
    <sheet name="Chart 8" sheetId="27" r:id="rId19"/>
    <sheet name="Data 9" sheetId="18" r:id="rId20"/>
    <sheet name="Chart 9" sheetId="28" r:id="rId21"/>
    <sheet name="Data 10." sheetId="19" r:id="rId22"/>
    <sheet name="Chart 10." sheetId="32" r:id="rId23"/>
    <sheet name="Inflationfactors 2021" sheetId="30" state="hidden" r:id="rId24"/>
    <sheet name="Inflationfactors 2022" sheetId="7" state="hidden" r:id="rId25"/>
  </sheets>
  <definedNames>
    <definedName name="_AMO_XmlVersion" hidden="1">"'1'"</definedName>
    <definedName name="ID" localSheetId="0" hidden="1">"4554492e-889a-473c-97cc-10f4aa0f695c"</definedName>
    <definedName name="ID" localSheetId="3" hidden="1">"b9603e1a-cc02-4c2a-9747-d2692c745e92"</definedName>
    <definedName name="ID" localSheetId="21" hidden="1">"0f392435-27d0-4ba3-a58d-459dd452b534"</definedName>
    <definedName name="ID" localSheetId="5" hidden="1">"b42de84f-e3f7-47f9-8223-2aa3f00c1538"</definedName>
    <definedName name="ID" localSheetId="7" hidden="1">"636a8a25-e254-47ac-a634-77b6121d7e41"</definedName>
    <definedName name="ID" localSheetId="9" hidden="1">"6582aff2-b687-4ac0-bdd0-ce2ebc6912e1"</definedName>
    <definedName name="ID" localSheetId="13" hidden="1">"deb634ec-69e1-464f-b499-6dc7daa7e73f"</definedName>
    <definedName name="ID" localSheetId="15" hidden="1">"e1a982d1-4779-419b-a2dc-143e0fcda4bd"</definedName>
    <definedName name="ID" localSheetId="17" hidden="1">"2153d77a-5201-4835-b76a-d3cbbc42e990"</definedName>
    <definedName name="ID" localSheetId="19" hidden="1">"d4c815b2-f8ea-4faf-a5e6-72053c7e71e8"</definedName>
    <definedName name="ID" localSheetId="11" hidden="1">"2ab974db-b102-4a7c-b3ff-2621c54a42ff"</definedName>
    <definedName name="ID" localSheetId="23" hidden="1">"c0d76d65-5966-4da8-8ad4-19aaea56ea3c"</definedName>
    <definedName name="ID" localSheetId="24" hidden="1">"ee7c2483-99b3-4366-a31f-8d4717a9415c"</definedName>
    <definedName name="ID" localSheetId="1" hidden="1">"dc585fc1-c158-4f86-b828-6eee79d4c4b4"</definedName>
    <definedName name="Print_Titles" localSheetId="23">'Inflationfactors 2021'!$3:$5</definedName>
    <definedName name="Print_Titles" localSheetId="24">'Inflationfactors 2022'!$3:$5</definedName>
    <definedName name="q2498t5" hidden="1">#REF!</definedName>
    <definedName name="_xlnm.Print_Titles" localSheetId="3">'Data 1'!$3:$4</definedName>
    <definedName name="_xlnm.Print_Titles" localSheetId="5">'Data 2'!$3:$3</definedName>
    <definedName name="_xlnm.Print_Titles" localSheetId="9">'Data 4'!$3:$4</definedName>
    <definedName name="_xlnm.Print_Titles" localSheetId="13">'Data 6'!$3:$4</definedName>
    <definedName name="_xlnm.Print_Titles" localSheetId="19">'Data 9'!$3:$4</definedName>
    <definedName name="_xlnm.Print_Titles" localSheetId="11">Data5!$3:$3</definedName>
    <definedName name="XLDS369934293"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2" l="1"/>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4" i="12"/>
  <c r="B6" i="13"/>
  <c r="C6" i="13"/>
  <c r="D6" i="13"/>
  <c r="E6" i="13"/>
  <c r="B7" i="13"/>
  <c r="C7" i="13"/>
  <c r="D7" i="13"/>
  <c r="E7" i="13"/>
  <c r="B8" i="13"/>
  <c r="C8" i="13"/>
  <c r="D8" i="13"/>
  <c r="E8" i="13"/>
  <c r="B9" i="13"/>
  <c r="C9" i="13"/>
  <c r="D9" i="13"/>
  <c r="E9" i="13"/>
  <c r="B10" i="13"/>
  <c r="C10" i="13"/>
  <c r="D10" i="13"/>
  <c r="E10" i="13"/>
  <c r="B11" i="13"/>
  <c r="C11" i="13"/>
  <c r="D11" i="13"/>
  <c r="E11" i="13"/>
  <c r="B12" i="13"/>
  <c r="C12" i="13"/>
  <c r="D12" i="13"/>
  <c r="E12" i="13"/>
  <c r="B13" i="13"/>
  <c r="C13" i="13"/>
  <c r="D13" i="13"/>
  <c r="E13" i="13"/>
  <c r="B14" i="13"/>
  <c r="C14" i="13"/>
  <c r="D14" i="13"/>
  <c r="E14" i="13"/>
  <c r="B15" i="13"/>
  <c r="C15" i="13"/>
  <c r="D15" i="13"/>
  <c r="E15" i="13"/>
  <c r="B16" i="13"/>
  <c r="C16" i="13"/>
  <c r="D16" i="13"/>
  <c r="E16" i="13"/>
  <c r="B17" i="13"/>
  <c r="C17" i="13"/>
  <c r="D17" i="13"/>
  <c r="E17" i="13"/>
  <c r="B18" i="13"/>
  <c r="C18" i="13"/>
  <c r="D18" i="13"/>
  <c r="E18" i="13"/>
  <c r="B19" i="13"/>
  <c r="C19" i="13"/>
  <c r="D19" i="13"/>
  <c r="E19" i="13"/>
  <c r="B20" i="13"/>
  <c r="C20" i="13"/>
  <c r="D20" i="13"/>
  <c r="E20" i="13"/>
  <c r="B21" i="13"/>
  <c r="C21" i="13"/>
  <c r="D21" i="13"/>
  <c r="E21" i="13"/>
  <c r="B22" i="13"/>
  <c r="C22" i="13"/>
  <c r="D22" i="13"/>
  <c r="E22" i="13"/>
  <c r="B23" i="13"/>
  <c r="C23" i="13"/>
  <c r="D23" i="13"/>
  <c r="E23" i="13"/>
  <c r="B24" i="13"/>
  <c r="C24" i="13"/>
  <c r="D24" i="13"/>
  <c r="E24" i="13"/>
  <c r="B25" i="13"/>
  <c r="C25" i="13"/>
  <c r="D25" i="13"/>
  <c r="E25" i="13"/>
  <c r="B26" i="13"/>
  <c r="C26" i="13"/>
  <c r="D26" i="13"/>
  <c r="E26" i="13"/>
  <c r="B27" i="13"/>
  <c r="C27" i="13"/>
  <c r="D27" i="13"/>
  <c r="E27" i="13"/>
  <c r="B28" i="13"/>
  <c r="C28" i="13"/>
  <c r="D28" i="13"/>
  <c r="E28" i="13"/>
  <c r="B29" i="13"/>
  <c r="C29" i="13"/>
  <c r="D29" i="13"/>
  <c r="E29" i="13"/>
  <c r="B30" i="13"/>
  <c r="C30" i="13"/>
  <c r="D30" i="13"/>
  <c r="E30" i="13"/>
  <c r="B31" i="13"/>
  <c r="C31" i="13"/>
  <c r="D31" i="13"/>
  <c r="E31" i="13"/>
  <c r="B32" i="13"/>
  <c r="C32" i="13"/>
  <c r="D32" i="13"/>
  <c r="E32" i="13"/>
  <c r="B33" i="13"/>
  <c r="C33" i="13"/>
  <c r="D33" i="13"/>
  <c r="E33" i="13"/>
  <c r="B34" i="13"/>
  <c r="C34" i="13"/>
  <c r="D34" i="13"/>
  <c r="E34" i="13"/>
  <c r="B35" i="13"/>
  <c r="C35" i="13"/>
  <c r="D35" i="13"/>
  <c r="E35" i="13"/>
  <c r="B36" i="13"/>
  <c r="C36" i="13"/>
  <c r="D36" i="13"/>
  <c r="E36" i="13"/>
  <c r="B37" i="13"/>
  <c r="C37" i="13"/>
  <c r="D37" i="13"/>
  <c r="E37" i="13"/>
  <c r="B38" i="13"/>
  <c r="C38" i="13"/>
  <c r="D38" i="13"/>
  <c r="E38" i="13"/>
  <c r="B39" i="13"/>
  <c r="C39" i="13"/>
  <c r="D39" i="13"/>
  <c r="E39" i="13"/>
  <c r="B40" i="13"/>
  <c r="C40" i="13"/>
  <c r="D40" i="13"/>
  <c r="E40" i="13"/>
  <c r="B41" i="13"/>
  <c r="C41" i="13"/>
  <c r="D41" i="13"/>
  <c r="E41" i="13"/>
  <c r="B42" i="13"/>
  <c r="C42" i="13"/>
  <c r="D42" i="13"/>
  <c r="E42" i="13"/>
  <c r="B43" i="13"/>
  <c r="C43" i="13"/>
  <c r="D43" i="13"/>
  <c r="E43" i="13"/>
  <c r="B44" i="13"/>
  <c r="C44" i="13"/>
  <c r="D44" i="13"/>
  <c r="E44" i="13"/>
  <c r="B45" i="13"/>
  <c r="C45" i="13"/>
  <c r="D45" i="13"/>
  <c r="E45" i="13"/>
  <c r="B46" i="13"/>
  <c r="C46" i="13"/>
  <c r="D46" i="13"/>
  <c r="E46" i="13"/>
  <c r="B47" i="13"/>
  <c r="C47" i="13"/>
  <c r="D47" i="13"/>
  <c r="E47" i="13"/>
  <c r="B48" i="13"/>
  <c r="C48" i="13"/>
  <c r="D48" i="13"/>
  <c r="E48" i="13"/>
  <c r="B49" i="13"/>
  <c r="C49" i="13"/>
  <c r="D49" i="13"/>
  <c r="E49" i="13"/>
  <c r="B50" i="13"/>
  <c r="C50" i="13"/>
  <c r="D50" i="13"/>
  <c r="E50" i="13"/>
  <c r="B51" i="13"/>
  <c r="C51" i="13"/>
  <c r="D51" i="13"/>
  <c r="E51" i="13"/>
  <c r="B52" i="13"/>
  <c r="C52" i="13"/>
  <c r="D52" i="13"/>
  <c r="E52" i="13"/>
  <c r="B53" i="13"/>
  <c r="C53" i="13"/>
  <c r="D53" i="13"/>
  <c r="E53" i="13"/>
  <c r="B54" i="13"/>
  <c r="C54" i="13"/>
  <c r="D54" i="13"/>
  <c r="E54" i="13"/>
  <c r="B55" i="13"/>
  <c r="C55" i="13"/>
  <c r="D55" i="13"/>
  <c r="E55" i="13"/>
  <c r="B56" i="13"/>
  <c r="C56" i="13"/>
  <c r="D56" i="13"/>
  <c r="E56" i="13"/>
  <c r="E5" i="13"/>
  <c r="D5" i="13"/>
  <c r="C5" i="13"/>
  <c r="B5" i="13"/>
  <c r="B6" i="3"/>
  <c r="C6" i="3"/>
  <c r="D6" i="3"/>
  <c r="B7" i="3"/>
  <c r="C7" i="3"/>
  <c r="D7" i="3"/>
  <c r="B8" i="3"/>
  <c r="C8" i="3"/>
  <c r="D8" i="3"/>
  <c r="B9" i="3"/>
  <c r="C9" i="3"/>
  <c r="D9" i="3"/>
  <c r="B10" i="3"/>
  <c r="C10" i="3"/>
  <c r="D10" i="3"/>
  <c r="B11" i="3"/>
  <c r="C11" i="3"/>
  <c r="D11" i="3"/>
  <c r="B12" i="3"/>
  <c r="C12" i="3"/>
  <c r="D12" i="3"/>
  <c r="B13" i="3"/>
  <c r="C13" i="3"/>
  <c r="D13" i="3"/>
  <c r="B14" i="3"/>
  <c r="C14" i="3"/>
  <c r="D14" i="3"/>
  <c r="B15" i="3"/>
  <c r="C15" i="3"/>
  <c r="D15" i="3"/>
  <c r="B16" i="3"/>
  <c r="C16" i="3"/>
  <c r="D16" i="3"/>
  <c r="B17" i="3"/>
  <c r="C17" i="3"/>
  <c r="D17" i="3"/>
  <c r="B18" i="3"/>
  <c r="C18" i="3"/>
  <c r="D18" i="3"/>
  <c r="B19" i="3"/>
  <c r="C19" i="3"/>
  <c r="D19" i="3"/>
  <c r="B20" i="3"/>
  <c r="C20" i="3"/>
  <c r="D20" i="3"/>
  <c r="B21" i="3"/>
  <c r="C21" i="3"/>
  <c r="D21" i="3"/>
  <c r="B22" i="3"/>
  <c r="C22" i="3"/>
  <c r="D22" i="3"/>
  <c r="B23" i="3"/>
  <c r="C23" i="3"/>
  <c r="D23" i="3"/>
  <c r="B24" i="3"/>
  <c r="C24" i="3"/>
  <c r="D24" i="3"/>
  <c r="B25" i="3"/>
  <c r="C25" i="3"/>
  <c r="D25" i="3"/>
  <c r="B26" i="3"/>
  <c r="C26" i="3"/>
  <c r="D26" i="3"/>
  <c r="B27" i="3"/>
  <c r="C27" i="3"/>
  <c r="D27" i="3"/>
  <c r="B28" i="3"/>
  <c r="C28" i="3"/>
  <c r="D28" i="3"/>
  <c r="B29" i="3"/>
  <c r="C29" i="3"/>
  <c r="D29" i="3"/>
  <c r="B30" i="3"/>
  <c r="C30" i="3"/>
  <c r="D30" i="3"/>
  <c r="B31" i="3"/>
  <c r="C31" i="3"/>
  <c r="D31" i="3"/>
  <c r="B32" i="3"/>
  <c r="C32" i="3"/>
  <c r="D32" i="3"/>
  <c r="B33" i="3"/>
  <c r="C33" i="3"/>
  <c r="D33" i="3"/>
  <c r="B34" i="3"/>
  <c r="C34" i="3"/>
  <c r="D34" i="3"/>
  <c r="B35" i="3"/>
  <c r="C35" i="3"/>
  <c r="D35" i="3"/>
  <c r="B36" i="3"/>
  <c r="C36" i="3"/>
  <c r="D36" i="3"/>
  <c r="B37" i="3"/>
  <c r="C37" i="3"/>
  <c r="D37" i="3"/>
  <c r="B38" i="3"/>
  <c r="C38" i="3"/>
  <c r="D38" i="3"/>
  <c r="B39" i="3"/>
  <c r="C39" i="3"/>
  <c r="D39" i="3"/>
  <c r="B40" i="3"/>
  <c r="C40" i="3"/>
  <c r="D40" i="3"/>
  <c r="B41" i="3"/>
  <c r="C41" i="3"/>
  <c r="D41" i="3"/>
  <c r="B42" i="3"/>
  <c r="C42" i="3"/>
  <c r="D42" i="3"/>
  <c r="B43" i="3"/>
  <c r="C43" i="3"/>
  <c r="D43" i="3"/>
  <c r="B44" i="3"/>
  <c r="C44" i="3"/>
  <c r="D44" i="3"/>
  <c r="B45" i="3"/>
  <c r="C45" i="3"/>
  <c r="D45" i="3"/>
  <c r="B46" i="3"/>
  <c r="C46" i="3"/>
  <c r="D46" i="3"/>
  <c r="B47" i="3"/>
  <c r="C47" i="3"/>
  <c r="D47" i="3"/>
  <c r="B48" i="3"/>
  <c r="C48" i="3"/>
  <c r="D48" i="3"/>
  <c r="B49" i="3"/>
  <c r="C49" i="3"/>
  <c r="D49" i="3"/>
  <c r="B50" i="3"/>
  <c r="C50" i="3"/>
  <c r="D50" i="3"/>
  <c r="B51" i="3"/>
  <c r="C51" i="3"/>
  <c r="D51" i="3"/>
  <c r="B52" i="3"/>
  <c r="C52" i="3"/>
  <c r="D52" i="3"/>
  <c r="B53" i="3"/>
  <c r="C53" i="3"/>
  <c r="D53" i="3"/>
  <c r="B54" i="3"/>
  <c r="C54" i="3"/>
  <c r="D54" i="3"/>
  <c r="B55" i="3"/>
  <c r="C55" i="3"/>
  <c r="D55" i="3"/>
  <c r="B56" i="3"/>
  <c r="C56" i="3"/>
  <c r="D56" i="3"/>
  <c r="B57" i="3"/>
  <c r="C57" i="3"/>
  <c r="D57" i="3"/>
  <c r="B58" i="3"/>
  <c r="C58" i="3"/>
  <c r="D58" i="3"/>
  <c r="B59" i="3"/>
  <c r="C59" i="3"/>
  <c r="D59" i="3"/>
  <c r="B60" i="3"/>
  <c r="C60" i="3"/>
  <c r="D60" i="3"/>
  <c r="B61" i="3"/>
  <c r="C61" i="3"/>
  <c r="D61" i="3"/>
  <c r="D5" i="3"/>
  <c r="C5" i="3"/>
  <c r="B5" i="3"/>
  <c r="B1" i="16"/>
  <c r="B39" i="16"/>
  <c r="C39" i="16"/>
  <c r="B40" i="16"/>
  <c r="C40" i="16"/>
  <c r="B34" i="9"/>
  <c r="B31" i="9"/>
  <c r="B28" i="9"/>
  <c r="B22" i="9"/>
  <c r="B19" i="9"/>
  <c r="B16" i="9"/>
  <c r="B13" i="9"/>
  <c r="B10" i="9"/>
  <c r="B7" i="9"/>
  <c r="E55" i="12"/>
  <c r="E56" i="12"/>
  <c r="E57" i="12"/>
  <c r="E58" i="12"/>
  <c r="E59" i="12"/>
  <c r="E60" i="12"/>
  <c r="B1" i="3"/>
  <c r="F61" i="3"/>
  <c r="G61" i="3"/>
  <c r="H61" i="3"/>
  <c r="B1" i="2"/>
  <c r="B6" i="16"/>
  <c r="C6" i="16"/>
  <c r="B7" i="16"/>
  <c r="C7" i="16"/>
  <c r="B8" i="16"/>
  <c r="C8" i="16"/>
  <c r="B9" i="16"/>
  <c r="C9" i="16"/>
  <c r="B10" i="16"/>
  <c r="C10" i="16"/>
  <c r="B11" i="16"/>
  <c r="C11" i="16"/>
  <c r="B12" i="16"/>
  <c r="C12" i="16"/>
  <c r="B13" i="16"/>
  <c r="C13" i="16"/>
  <c r="B14" i="16"/>
  <c r="C14" i="16"/>
  <c r="B15" i="16"/>
  <c r="C15" i="16"/>
  <c r="B16" i="16"/>
  <c r="C16" i="16"/>
  <c r="B17" i="16"/>
  <c r="C17" i="16"/>
  <c r="B18" i="16"/>
  <c r="C18" i="16"/>
  <c r="B19" i="16"/>
  <c r="C19" i="16"/>
  <c r="B20" i="16"/>
  <c r="C20" i="16"/>
  <c r="B21" i="16"/>
  <c r="C21" i="16"/>
  <c r="B22" i="16"/>
  <c r="C22" i="16"/>
  <c r="B23" i="16"/>
  <c r="C23" i="16"/>
  <c r="B24" i="16"/>
  <c r="C24" i="16"/>
  <c r="B25" i="16"/>
  <c r="C25" i="16"/>
  <c r="B26" i="16"/>
  <c r="C26" i="16"/>
  <c r="B27" i="16"/>
  <c r="C27" i="16"/>
  <c r="B28" i="16"/>
  <c r="C28" i="16"/>
  <c r="B29" i="16"/>
  <c r="C29" i="16"/>
  <c r="B30" i="16"/>
  <c r="C30" i="16"/>
  <c r="B31" i="16"/>
  <c r="C31" i="16"/>
  <c r="B32" i="16"/>
  <c r="C32" i="16"/>
  <c r="B33" i="16"/>
  <c r="C33" i="16"/>
  <c r="B34" i="16"/>
  <c r="C34" i="16"/>
  <c r="B35" i="16"/>
  <c r="C35" i="16"/>
  <c r="B36" i="16"/>
  <c r="C36" i="16"/>
  <c r="B37" i="16"/>
  <c r="C37" i="16"/>
  <c r="B38" i="16"/>
  <c r="C38" i="16"/>
  <c r="C5" i="16"/>
  <c r="B5" i="16"/>
  <c r="B1" i="17" l="1"/>
  <c r="F60" i="3"/>
  <c r="G60" i="3"/>
  <c r="H60" i="3"/>
  <c r="F59" i="3"/>
  <c r="G59" i="3"/>
  <c r="H59" i="3"/>
  <c r="A3" i="33"/>
  <c r="C37" i="33"/>
  <c r="A36" i="33"/>
  <c r="C30" i="33"/>
  <c r="A22" i="33"/>
  <c r="C23" i="33" l="1"/>
  <c r="F58" i="3"/>
  <c r="G58" i="3"/>
  <c r="H58" i="3"/>
  <c r="F57" i="3" l="1"/>
  <c r="G57" i="3"/>
  <c r="H57" i="3"/>
  <c r="B1" i="18" l="1"/>
  <c r="B25" i="9"/>
  <c r="B1" i="13"/>
  <c r="B1" i="12"/>
  <c r="B1" i="10"/>
  <c r="B1" i="1"/>
  <c r="A1" i="33" l="1"/>
  <c r="C3" i="16"/>
  <c r="C3" i="13"/>
  <c r="C3" i="12"/>
  <c r="H4" i="3" l="1"/>
  <c r="L4" i="3" s="1"/>
  <c r="G4" i="3"/>
  <c r="K4" i="3" s="1"/>
  <c r="F4" i="3"/>
  <c r="J4" i="3" s="1"/>
  <c r="F3" i="3"/>
  <c r="C3" i="3"/>
  <c r="A34" i="9" l="1"/>
  <c r="A31" i="9"/>
  <c r="A28" i="9"/>
  <c r="A25" i="9"/>
  <c r="A22" i="9"/>
  <c r="A19" i="9"/>
  <c r="A16" i="9"/>
  <c r="A13" i="9"/>
  <c r="B2" i="16" l="1"/>
  <c r="B2" i="10" l="1"/>
  <c r="J4" i="13" l="1"/>
  <c r="I4" i="13"/>
  <c r="H4" i="13"/>
  <c r="G4" i="13"/>
  <c r="E11" i="12" l="1"/>
  <c r="G41" i="3" l="1"/>
  <c r="G42" i="3"/>
  <c r="G5" i="3"/>
  <c r="G56" i="3" l="1"/>
  <c r="H56" i="3"/>
  <c r="F56" i="3"/>
  <c r="F55" i="3" l="1"/>
  <c r="G55" i="3"/>
  <c r="H55" i="3"/>
  <c r="E54" i="12" l="1"/>
  <c r="G39" i="3"/>
  <c r="H39" i="3"/>
  <c r="G40" i="3"/>
  <c r="H40" i="3"/>
  <c r="H41" i="3"/>
  <c r="H42" i="3"/>
  <c r="G43" i="3"/>
  <c r="H43" i="3"/>
  <c r="G44" i="3"/>
  <c r="H44" i="3"/>
  <c r="G45" i="3"/>
  <c r="H45" i="3"/>
  <c r="G46" i="3"/>
  <c r="H46" i="3"/>
  <c r="G47" i="3"/>
  <c r="H47" i="3"/>
  <c r="G48" i="3"/>
  <c r="H48" i="3"/>
  <c r="G49" i="3"/>
  <c r="H49" i="3"/>
  <c r="G50" i="3"/>
  <c r="H50" i="3"/>
  <c r="G51" i="3"/>
  <c r="H51" i="3"/>
  <c r="G52" i="3"/>
  <c r="H52" i="3"/>
  <c r="G53" i="3"/>
  <c r="H53" i="3"/>
  <c r="B2" i="2" l="1"/>
  <c r="B2" i="1"/>
  <c r="G54" i="3" l="1"/>
  <c r="H54" i="3"/>
  <c r="A7" i="9"/>
  <c r="A10" i="9"/>
  <c r="G6" i="3" l="1"/>
  <c r="H6" i="3"/>
  <c r="G7" i="3"/>
  <c r="H7" i="3"/>
  <c r="G8" i="3"/>
  <c r="H8" i="3"/>
  <c r="G9" i="3"/>
  <c r="H9" i="3"/>
  <c r="G10" i="3"/>
  <c r="H10" i="3"/>
  <c r="G11" i="3"/>
  <c r="H11" i="3"/>
  <c r="G12" i="3"/>
  <c r="H12" i="3"/>
  <c r="G13" i="3"/>
  <c r="H13" i="3"/>
  <c r="G14" i="3"/>
  <c r="H14" i="3"/>
  <c r="G15" i="3"/>
  <c r="H15" i="3"/>
  <c r="G16" i="3"/>
  <c r="H16" i="3"/>
  <c r="G17" i="3"/>
  <c r="H17" i="3"/>
  <c r="G18" i="3"/>
  <c r="H18" i="3"/>
  <c r="G19" i="3"/>
  <c r="H19" i="3"/>
  <c r="G20" i="3"/>
  <c r="H20" i="3"/>
  <c r="G21" i="3"/>
  <c r="H21" i="3"/>
  <c r="G22" i="3"/>
  <c r="H22" i="3"/>
  <c r="G23" i="3"/>
  <c r="H23" i="3"/>
  <c r="G24" i="3"/>
  <c r="H24" i="3"/>
  <c r="G25" i="3"/>
  <c r="H25" i="3"/>
  <c r="G26" i="3"/>
  <c r="H26" i="3"/>
  <c r="G27" i="3"/>
  <c r="H27" i="3"/>
  <c r="G28" i="3"/>
  <c r="H28" i="3"/>
  <c r="G29" i="3"/>
  <c r="H29" i="3"/>
  <c r="G30" i="3"/>
  <c r="H30" i="3"/>
  <c r="G31" i="3"/>
  <c r="H31" i="3"/>
  <c r="G32" i="3"/>
  <c r="H32" i="3"/>
  <c r="G33" i="3"/>
  <c r="H33" i="3"/>
  <c r="G34" i="3"/>
  <c r="H34" i="3"/>
  <c r="G35" i="3"/>
  <c r="H35" i="3"/>
  <c r="G36" i="3"/>
  <c r="H36" i="3"/>
  <c r="G37" i="3"/>
  <c r="H37" i="3"/>
  <c r="G38" i="3"/>
  <c r="H38" i="3"/>
  <c r="H5" i="3"/>
  <c r="J39" i="3"/>
  <c r="F39" i="3" s="1"/>
  <c r="J40" i="3"/>
  <c r="F40" i="3" s="1"/>
  <c r="J41" i="3"/>
  <c r="F41" i="3" s="1"/>
  <c r="J42" i="3"/>
  <c r="F42" i="3" s="1"/>
  <c r="J43" i="3"/>
  <c r="F43" i="3" s="1"/>
  <c r="J44" i="3"/>
  <c r="F44" i="3" s="1"/>
  <c r="J45" i="3"/>
  <c r="F45" i="3" s="1"/>
  <c r="J46" i="3"/>
  <c r="F46" i="3" s="1"/>
  <c r="J47" i="3"/>
  <c r="F47" i="3" s="1"/>
  <c r="J48" i="3"/>
  <c r="F48" i="3" s="1"/>
  <c r="J49" i="3"/>
  <c r="F49" i="3" s="1"/>
  <c r="F50" i="3"/>
  <c r="F51" i="3"/>
  <c r="F52" i="3"/>
  <c r="F53" i="3"/>
  <c r="F54" i="3"/>
  <c r="J5" i="3"/>
  <c r="F5" i="3" s="1"/>
  <c r="J6" i="3"/>
  <c r="F6" i="3" s="1"/>
  <c r="J7" i="3"/>
  <c r="F7" i="3" s="1"/>
  <c r="J8" i="3"/>
  <c r="F8" i="3" s="1"/>
  <c r="J9" i="3"/>
  <c r="F9" i="3" s="1"/>
  <c r="J10" i="3"/>
  <c r="F10" i="3" s="1"/>
  <c r="J11" i="3"/>
  <c r="F11" i="3" s="1"/>
  <c r="J12" i="3"/>
  <c r="F12" i="3" s="1"/>
  <c r="J13" i="3"/>
  <c r="F13" i="3" s="1"/>
  <c r="J14" i="3"/>
  <c r="F14" i="3" s="1"/>
  <c r="J15" i="3"/>
  <c r="F15" i="3" s="1"/>
  <c r="J16" i="3"/>
  <c r="F16" i="3" s="1"/>
  <c r="J17" i="3"/>
  <c r="F17" i="3" s="1"/>
  <c r="J18" i="3"/>
  <c r="F18" i="3" s="1"/>
  <c r="J20" i="3"/>
  <c r="F20" i="3" s="1"/>
  <c r="J21" i="3"/>
  <c r="F21" i="3" s="1"/>
  <c r="J22" i="3"/>
  <c r="F22" i="3" s="1"/>
  <c r="J23" i="3"/>
  <c r="F23" i="3" s="1"/>
  <c r="J24" i="3"/>
  <c r="F24" i="3" s="1"/>
  <c r="J25" i="3"/>
  <c r="F25" i="3" s="1"/>
  <c r="J26" i="3"/>
  <c r="F26" i="3" s="1"/>
  <c r="J27" i="3"/>
  <c r="F27" i="3" s="1"/>
  <c r="J28" i="3"/>
  <c r="F28" i="3" s="1"/>
  <c r="J29" i="3"/>
  <c r="F29" i="3" s="1"/>
  <c r="J30" i="3"/>
  <c r="F30" i="3" s="1"/>
  <c r="J31" i="3"/>
  <c r="F31" i="3" s="1"/>
  <c r="J32" i="3"/>
  <c r="F32" i="3" s="1"/>
  <c r="J33" i="3"/>
  <c r="F33" i="3" s="1"/>
  <c r="J34" i="3"/>
  <c r="F34" i="3" s="1"/>
  <c r="J35" i="3"/>
  <c r="F35" i="3" s="1"/>
  <c r="J36" i="3"/>
  <c r="F36" i="3" s="1"/>
  <c r="J37" i="3"/>
  <c r="F37" i="3" s="1"/>
  <c r="J38" i="3"/>
  <c r="F38" i="3" s="1"/>
  <c r="J19" i="3"/>
  <c r="F19" i="3" s="1"/>
  <c r="E52" i="12" l="1"/>
  <c r="E53" i="12"/>
  <c r="E51" i="12"/>
  <c r="E50" i="12" l="1"/>
  <c r="E49" i="12" l="1"/>
  <c r="E46" i="12" l="1"/>
  <c r="E45" i="12"/>
  <c r="E44" i="12"/>
  <c r="E47" i="12"/>
  <c r="E48" i="12"/>
  <c r="E41" i="12"/>
  <c r="E13" i="12"/>
  <c r="E36" i="12"/>
  <c r="E39" i="12"/>
  <c r="E35" i="12"/>
  <c r="E15" i="12"/>
  <c r="E10" i="12"/>
  <c r="E37" i="12"/>
  <c r="E17" i="12"/>
  <c r="E40" i="12"/>
  <c r="E16" i="12"/>
  <c r="E12" i="12"/>
  <c r="E42" i="12"/>
  <c r="E38" i="12"/>
  <c r="E34" i="12"/>
  <c r="E14" i="12"/>
  <c r="E9" i="12"/>
  <c r="E43" i="12"/>
  <c r="E7" i="12" l="1"/>
  <c r="E8" i="12"/>
  <c r="E6" i="12"/>
  <c r="E4" i="12"/>
  <c r="E5" i="12"/>
  <c r="E32" i="12"/>
  <c r="E19" i="12"/>
  <c r="E20" i="12"/>
  <c r="E18" i="12"/>
  <c r="E30" i="12"/>
  <c r="E31" i="12"/>
  <c r="E24" i="12"/>
  <c r="E22" i="12"/>
  <c r="E25" i="12"/>
  <c r="E33" i="12"/>
  <c r="E21" i="12"/>
  <c r="E23" i="12"/>
  <c r="E26" i="12"/>
  <c r="E28" i="12"/>
  <c r="E29" i="12"/>
  <c r="E27" i="12"/>
</calcChain>
</file>

<file path=xl/sharedStrings.xml><?xml version="1.0" encoding="utf-8"?>
<sst xmlns="http://schemas.openxmlformats.org/spreadsheetml/2006/main" count="214" uniqueCount="104">
  <si>
    <t>Vuosi</t>
  </si>
  <si>
    <t>5.1</t>
  </si>
  <si>
    <t>5.2</t>
  </si>
  <si>
    <t>5.3</t>
  </si>
  <si>
    <t>tilastot@kela.fi</t>
  </si>
  <si>
    <t>5.4</t>
  </si>
  <si>
    <t>5.5</t>
  </si>
  <si>
    <t xml:space="preserve"> 1-19</t>
  </si>
  <si>
    <t>20-99</t>
  </si>
  <si>
    <t>100-499</t>
  </si>
  <si>
    <t>5.6</t>
  </si>
  <si>
    <t>5.7</t>
  </si>
  <si>
    <t>5.8</t>
  </si>
  <si>
    <t>5.9</t>
  </si>
  <si>
    <t>5.10</t>
  </si>
  <si>
    <t>Others
(including family members)</t>
  </si>
  <si>
    <t>Total</t>
  </si>
  <si>
    <t>Number</t>
  </si>
  <si>
    <t>Employees</t>
  </si>
  <si>
    <t>N.B. The refund system was revised with effect from 1 January 1995.</t>
  </si>
  <si>
    <t>Occupational health care</t>
  </si>
  <si>
    <t>Inflation factors</t>
  </si>
  <si>
    <t>(Average for the year)</t>
  </si>
  <si>
    <t>(Year-end)</t>
  </si>
  <si>
    <t>Year</t>
  </si>
  <si>
    <t>Factor</t>
  </si>
  <si>
    <t>Million euros</t>
  </si>
  <si>
    <t>(At nominal value)</t>
  </si>
  <si>
    <t>Kela refunds</t>
  </si>
  <si>
    <t>1000 FIM</t>
  </si>
  <si>
    <t>Euros</t>
  </si>
  <si>
    <t>Percentage</t>
  </si>
  <si>
    <t>Chart</t>
  </si>
  <si>
    <t>Data</t>
  </si>
  <si>
    <t>Further information:</t>
  </si>
  <si>
    <t>.</t>
  </si>
  <si>
    <t>Principal service provider</t>
  </si>
  <si>
    <t>Other service provider</t>
  </si>
  <si>
    <t>Medical clinic</t>
  </si>
  <si>
    <t>Health centre</t>
  </si>
  <si>
    <t>Own occupational health unit</t>
  </si>
  <si>
    <t>Agricultural entrepreneurs</t>
  </si>
  <si>
    <t>Other self-employed persons</t>
  </si>
  <si>
    <t>Persons having used the refund procedure for employers</t>
  </si>
  <si>
    <t>%</t>
  </si>
  <si>
    <t>€/person</t>
  </si>
  <si>
    <t>(at nominal value)</t>
  </si>
  <si>
    <t>500 or more</t>
  </si>
  <si>
    <t>€ million</t>
  </si>
  <si>
    <t>€ (at nominal value)</t>
  </si>
  <si>
    <t>Refunds under the Health Insurance Act</t>
  </si>
  <si>
    <t>State's share</t>
  </si>
  <si>
    <t>Total amount of refunds</t>
  </si>
  <si>
    <t>Medical examinations</t>
  </si>
  <si>
    <t>Medical care visits</t>
  </si>
  <si>
    <t>Laboratory tests</t>
  </si>
  <si>
    <t>N.B.</t>
  </si>
  <si>
    <t>As part of the reform of the refund system, the practice of recording laboratory tests changed with effect from the 2015 processing period.</t>
  </si>
  <si>
    <t>Doctor</t>
  </si>
  <si>
    <t>Occupational health nurse</t>
  </si>
  <si>
    <t>Physical therapist</t>
  </si>
  <si>
    <t>Occupational health unit operated by another employer</t>
  </si>
  <si>
    <t>Occupational health unit operated together with another employer</t>
  </si>
  <si>
    <t xml:space="preserve">N.B. </t>
  </si>
  <si>
    <t>The new refund system introduced at the beginning of 1995 brought changes to the way in which statistical information on medical examinations is collected.</t>
  </si>
  <si>
    <t>The refund system was reformed again starting in the 2011 processing period, following which medical examinations may also include follow-up visits.</t>
  </si>
  <si>
    <t>The number of self-employed persons who used the refund procedure for employers in 2019 is an estimate.</t>
  </si>
  <si>
    <t>Työterveyshuollon kustannukset olivat</t>
  </si>
  <si>
    <t>Kustannukset kasvoivat edellisvuodesta</t>
  </si>
  <si>
    <t>Henkilöitä työterveyshuollon piirissä:</t>
  </si>
  <si>
    <t>Terveystarkastuksia tehtiin</t>
  </si>
  <si>
    <t>Sairaanhoitokäyntejä tehtiin</t>
  </si>
  <si>
    <t>Tilastotietopalvelu 30.3.2022</t>
  </si>
  <si>
    <t>Työnantajat</t>
  </si>
  <si>
    <t>Muutos-%</t>
  </si>
  <si>
    <t>TTH:n piiriin kuluvat henkilöt</t>
  </si>
  <si>
    <t>Kustannukset, milj. €</t>
  </si>
  <si>
    <t>Maksetut korvaukset, milj. €</t>
  </si>
  <si>
    <t>Korvausluokka I</t>
  </si>
  <si>
    <t>Korvausluokka II</t>
  </si>
  <si>
    <t>Yrittäjät</t>
  </si>
  <si>
    <t>Korvaukset yhtensä €</t>
  </si>
  <si>
    <t>josta valtion osuus työolos.</t>
  </si>
  <si>
    <t>Työpaikkaselvitykset, tuntia</t>
  </si>
  <si>
    <t>Ryhmän neuvonta ja ohjaus, tuntia</t>
  </si>
  <si>
    <t>Yksilön neuvonta ja ohjauskäynnit, kpl</t>
  </si>
  <si>
    <t>Terveystarkastukset yhteensä</t>
  </si>
  <si>
    <t>Sairaanhoitokäynnit</t>
  </si>
  <si>
    <t>Muut terveydenhuollon käynnit</t>
  </si>
  <si>
    <t>Tutkimukset (lab. ja kuvantaminen)</t>
  </si>
  <si>
    <t>Koravausluokka II työnantajien korvausmenettelyä käyttänneet</t>
  </si>
  <si>
    <t>Employers´ share</t>
  </si>
  <si>
    <t>0 miljoonaa euroa</t>
  </si>
  <si>
    <t>0,0</t>
  </si>
  <si>
    <t>1,94 miljoonaa</t>
  </si>
  <si>
    <t>1 939 400</t>
  </si>
  <si>
    <t>1 937 000</t>
  </si>
  <si>
    <t>0,0 miljoonaa</t>
  </si>
  <si>
    <t>0</t>
  </si>
  <si>
    <t>13 600</t>
  </si>
  <si>
    <t>14 400</t>
  </si>
  <si>
    <t>Työnantajien järjestämän työterveyshuollon piiriin sisältyy myös noin 31 800 työnantajan korvausmenettelyä käyttänyttä yrittäjää, joista non 24 800 sai korvausluokan II mukaisia palveluja. Kyseisiä yrittäjiä ei ole laskettu työterveyshuollon piiriin kuuluviin henkilöihin.</t>
  </si>
  <si>
    <t>Persons covered for occupational health services by principal service provider, 2021</t>
  </si>
  <si>
    <t>Statistical Information Service 31.5.2023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</si>
</sst>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
  </numFmts>
  <fonts count="24" x14ac:knownFonts="1">
    <font>
      <sz val="10"/>
      <name val="Arial"/>
    </font>
    <font>
      <sz val="9"/>
      <name val="Arial"/>
      <family val="2"/>
    </font>
    <font>
      <sz val="12"/>
      <name val="Arial"/>
      <family val="2"/>
    </font>
    <font>
      <sz val="10"/>
      <name val="Arial"/>
      <family val="2"/>
    </font>
    <font>
      <b/>
      <sz val="14"/>
      <name val="Arial"/>
      <family val="2"/>
    </font>
    <font>
      <sz val="14"/>
      <name val="Arial"/>
      <family val="2"/>
    </font>
    <font>
      <b/>
      <sz val="10"/>
      <name val="Arial"/>
      <family val="2"/>
    </font>
    <font>
      <b/>
      <u/>
      <sz val="12"/>
      <color indexed="18"/>
      <name val="Arial"/>
      <family val="2"/>
    </font>
    <font>
      <sz val="8"/>
      <name val="Arial"/>
      <family val="2"/>
    </font>
    <font>
      <sz val="10"/>
      <color theme="0"/>
      <name val="Arial"/>
      <family val="2"/>
    </font>
    <font>
      <sz val="20"/>
      <name val="Arial"/>
      <family val="2"/>
    </font>
    <font>
      <sz val="10"/>
      <color rgb="FF000000"/>
      <name val="Arial"/>
      <family val="2"/>
    </font>
    <font>
      <b/>
      <sz val="12"/>
      <name val="Arial"/>
      <family val="2"/>
    </font>
    <font>
      <sz val="12"/>
      <color indexed="18"/>
      <name val="Arial"/>
      <family val="2"/>
    </font>
    <font>
      <sz val="10"/>
      <name val="Helvetica"/>
    </font>
    <font>
      <u/>
      <sz val="10"/>
      <color indexed="12"/>
      <name val="Helvetica"/>
    </font>
    <font>
      <b/>
      <sz val="12"/>
      <color indexed="12"/>
      <name val="Arial"/>
      <family val="2"/>
    </font>
    <font>
      <b/>
      <i/>
      <sz val="12"/>
      <color indexed="12"/>
      <name val="Arial"/>
      <family val="2"/>
    </font>
    <font>
      <b/>
      <sz val="10"/>
      <color indexed="12"/>
      <name val="Arial"/>
      <family val="2"/>
    </font>
    <font>
      <u/>
      <sz val="10"/>
      <color theme="10"/>
      <name val="Arial"/>
      <family val="2"/>
    </font>
    <font>
      <sz val="14"/>
      <color rgb="FF000000"/>
      <name val="Arial"/>
      <family val="2"/>
    </font>
    <font>
      <sz val="18"/>
      <color rgb="FF4987D3"/>
      <name val="Arial"/>
      <family val="2"/>
    </font>
    <font>
      <b/>
      <sz val="12"/>
      <color theme="0"/>
      <name val="Arial"/>
      <family val="2"/>
    </font>
    <font>
      <sz val="12"/>
      <color theme="1"/>
      <name val="Arial"/>
      <family val="2"/>
    </font>
  </fonts>
  <fills count="6">
    <fill>
      <patternFill patternType="none"/>
    </fill>
    <fill>
      <patternFill patternType="gray125"/>
    </fill>
    <fill>
      <patternFill patternType="solid">
        <fgColor rgb="FFD7E5F5"/>
        <bgColor indexed="64"/>
      </patternFill>
    </fill>
    <fill>
      <patternFill patternType="solid">
        <fgColor rgb="FF4987D3"/>
        <bgColor theme="3" tint="0.39991454817346722"/>
      </patternFill>
    </fill>
    <fill>
      <patternFill patternType="solid">
        <fgColor rgb="FFB2CCEC"/>
        <bgColor theme="4" tint="0.59996337778862885"/>
      </patternFill>
    </fill>
    <fill>
      <patternFill patternType="solid">
        <fgColor rgb="FFDDE9F7"/>
        <bgColor theme="3" tint="0.79998168889431442"/>
      </patternFill>
    </fill>
  </fills>
  <borders count="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theme="4" tint="0.39997558519241921"/>
      </left>
      <right/>
      <top style="thin">
        <color theme="4" tint="0.39997558519241921"/>
      </top>
      <bottom/>
      <diagonal/>
    </border>
    <border>
      <left style="thin">
        <color theme="0"/>
      </left>
      <right/>
      <top style="thin">
        <color theme="4" tint="0.39997558519241921"/>
      </top>
      <bottom/>
      <diagonal/>
    </border>
    <border>
      <left style="thin">
        <color theme="0"/>
      </left>
      <right style="thin">
        <color theme="4" tint="0.39997558519241921"/>
      </right>
      <top style="thin">
        <color theme="4" tint="0.39997558519241921"/>
      </top>
      <bottom/>
      <diagonal/>
    </border>
    <border>
      <left style="thin">
        <color theme="0"/>
      </left>
      <right style="thin">
        <color theme="0"/>
      </right>
      <top style="thin">
        <color theme="0"/>
      </top>
      <bottom style="thin">
        <color theme="0"/>
      </bottom>
      <diagonal/>
    </border>
  </borders>
  <cellStyleXfs count="13">
    <xf numFmtId="0" fontId="0" fillId="0" borderId="0"/>
    <xf numFmtId="0" fontId="3" fillId="0" borderId="0" applyAlignment="0" applyProtection="0"/>
    <xf numFmtId="0" fontId="7" fillId="0" borderId="0" applyNumberFormat="0" applyFill="0" applyBorder="0" applyAlignment="0" applyProtection="0">
      <alignment vertical="top"/>
      <protection locked="0"/>
    </xf>
    <xf numFmtId="0" fontId="1" fillId="0" borderId="0"/>
    <xf numFmtId="0" fontId="4" fillId="0" borderId="0">
      <alignment vertical="top"/>
    </xf>
    <xf numFmtId="0" fontId="3" fillId="0" borderId="0"/>
    <xf numFmtId="0" fontId="14" fillId="0" borderId="0"/>
    <xf numFmtId="0" fontId="15" fillId="0" borderId="0" applyNumberFormat="0" applyFill="0" applyBorder="0" applyAlignment="0" applyProtection="0">
      <alignment vertical="top"/>
      <protection locked="0"/>
    </xf>
    <xf numFmtId="0" fontId="11" fillId="0" borderId="0"/>
    <xf numFmtId="0" fontId="19" fillId="0" borderId="0" applyNumberFormat="0" applyFill="0" applyBorder="0" applyAlignment="0" applyProtection="0"/>
    <xf numFmtId="0" fontId="3" fillId="0" borderId="0"/>
    <xf numFmtId="0" fontId="14" fillId="0" borderId="0"/>
    <xf numFmtId="0" fontId="3" fillId="0" borderId="0"/>
  </cellStyleXfs>
  <cellXfs count="236">
    <xf numFmtId="0" fontId="0" fillId="0" borderId="0" xfId="0"/>
    <xf numFmtId="0" fontId="1" fillId="0" borderId="0" xfId="3"/>
    <xf numFmtId="0" fontId="3" fillId="0" borderId="0" xfId="0" applyFont="1"/>
    <xf numFmtId="0" fontId="3" fillId="0" borderId="0" xfId="0" applyFont="1" applyAlignment="1"/>
    <xf numFmtId="0" fontId="5" fillId="0" borderId="0" xfId="0" applyFont="1"/>
    <xf numFmtId="0" fontId="6" fillId="0" borderId="0" xfId="0" quotePrefix="1" applyFont="1" applyAlignment="1">
      <alignment horizontal="left"/>
    </xf>
    <xf numFmtId="166" fontId="3" fillId="0" borderId="0" xfId="0" applyNumberFormat="1" applyFont="1" applyFill="1"/>
    <xf numFmtId="0" fontId="5" fillId="0" borderId="0" xfId="0" quotePrefix="1" applyFont="1" applyAlignment="1" applyProtection="1">
      <alignment horizontal="left"/>
      <protection locked="0"/>
    </xf>
    <xf numFmtId="0" fontId="2" fillId="0" borderId="0" xfId="0" applyFont="1" applyBorder="1" applyAlignment="1">
      <alignment vertical="top"/>
    </xf>
    <xf numFmtId="0" fontId="2" fillId="0" borderId="0" xfId="0" applyFont="1" applyBorder="1"/>
    <xf numFmtId="0" fontId="3" fillId="0" borderId="0" xfId="0" applyFont="1" applyProtection="1">
      <protection locked="0"/>
    </xf>
    <xf numFmtId="164" fontId="3" fillId="0" borderId="0" xfId="0" applyNumberFormat="1" applyFont="1"/>
    <xf numFmtId="0" fontId="2" fillId="0" borderId="0" xfId="0" applyFont="1" applyBorder="1" applyAlignment="1"/>
    <xf numFmtId="0" fontId="2" fillId="0" borderId="0" xfId="0" applyNumberFormat="1" applyFont="1" applyAlignment="1"/>
    <xf numFmtId="0" fontId="3" fillId="0" borderId="0" xfId="0" applyFont="1" applyFill="1"/>
    <xf numFmtId="49" fontId="2" fillId="0" borderId="0" xfId="0" applyNumberFormat="1" applyFont="1" applyAlignment="1">
      <alignment vertical="top"/>
    </xf>
    <xf numFmtId="49" fontId="2" fillId="0" borderId="0" xfId="0" applyNumberFormat="1" applyFont="1" applyAlignment="1">
      <alignment horizontal="right" vertical="top"/>
    </xf>
    <xf numFmtId="49" fontId="2" fillId="0" borderId="0" xfId="0" applyNumberFormat="1" applyFont="1" applyAlignment="1"/>
    <xf numFmtId="0" fontId="3" fillId="0" borderId="0" xfId="0" applyFont="1" applyAlignment="1" applyProtection="1">
      <alignment vertical="top"/>
      <protection locked="0"/>
    </xf>
    <xf numFmtId="3" fontId="3" fillId="0" borderId="0" xfId="0" applyNumberFormat="1" applyFont="1" applyAlignment="1">
      <alignment horizontal="right"/>
    </xf>
    <xf numFmtId="0" fontId="8" fillId="0" borderId="0" xfId="0" applyFont="1"/>
    <xf numFmtId="0" fontId="8" fillId="0" borderId="0" xfId="0" applyFont="1" applyProtection="1">
      <protection locked="0"/>
    </xf>
    <xf numFmtId="0" fontId="3" fillId="0" borderId="0" xfId="0" applyFont="1" applyBorder="1" applyProtection="1">
      <protection locked="0"/>
    </xf>
    <xf numFmtId="165" fontId="3" fillId="0" borderId="0" xfId="0" applyNumberFormat="1" applyFont="1"/>
    <xf numFmtId="4" fontId="3" fillId="0" borderId="0" xfId="0" applyNumberFormat="1" applyFont="1"/>
    <xf numFmtId="0" fontId="5" fillId="0" borderId="0" xfId="0" applyFont="1" applyProtection="1">
      <protection locked="0"/>
    </xf>
    <xf numFmtId="4" fontId="8" fillId="0" borderId="0" xfId="0" applyNumberFormat="1" applyFont="1"/>
    <xf numFmtId="0" fontId="3" fillId="0" borderId="2" xfId="0" quotePrefix="1" applyFont="1" applyFill="1" applyBorder="1" applyAlignment="1" applyProtection="1">
      <alignment horizontal="right"/>
      <protection locked="0"/>
    </xf>
    <xf numFmtId="0" fontId="3" fillId="0" borderId="2" xfId="0" applyFont="1" applyFill="1" applyBorder="1" applyAlignment="1" applyProtection="1">
      <alignment horizontal="right"/>
      <protection locked="0"/>
    </xf>
    <xf numFmtId="0" fontId="3" fillId="0" borderId="2" xfId="0" applyFont="1" applyBorder="1" applyAlignment="1" applyProtection="1">
      <alignment horizontal="left"/>
      <protection locked="0"/>
    </xf>
    <xf numFmtId="0" fontId="2" fillId="0" borderId="0" xfId="3" applyFont="1"/>
    <xf numFmtId="0" fontId="3" fillId="0" borderId="0" xfId="0" applyFont="1" applyFill="1" applyAlignment="1">
      <alignment horizontal="right"/>
    </xf>
    <xf numFmtId="166" fontId="3" fillId="0" borderId="0" xfId="0" applyNumberFormat="1" applyFont="1"/>
    <xf numFmtId="0" fontId="6" fillId="0" borderId="0" xfId="0" quotePrefix="1" applyFont="1" applyAlignment="1">
      <alignment horizontal="center"/>
    </xf>
    <xf numFmtId="0" fontId="6" fillId="0" borderId="0" xfId="0" applyFont="1" applyAlignment="1">
      <alignment horizontal="center"/>
    </xf>
    <xf numFmtId="0" fontId="3" fillId="0" borderId="0" xfId="0" applyFont="1" applyAlignment="1" applyProtection="1">
      <protection locked="0"/>
    </xf>
    <xf numFmtId="0" fontId="3" fillId="0" borderId="1" xfId="0" applyFont="1" applyBorder="1" applyAlignment="1">
      <alignment horizontal="left" vertical="top" wrapText="1" indent="1"/>
    </xf>
    <xf numFmtId="0" fontId="3" fillId="0" borderId="1" xfId="0" applyFont="1" applyBorder="1" applyAlignment="1" applyProtection="1">
      <alignment horizontal="left" vertical="top" wrapText="1" indent="1"/>
      <protection locked="0"/>
    </xf>
    <xf numFmtId="0" fontId="5" fillId="0" borderId="0" xfId="0" quotePrefix="1" applyFont="1" applyAlignment="1" applyProtection="1">
      <alignment horizontal="left" vertical="top"/>
      <protection locked="0"/>
    </xf>
    <xf numFmtId="3" fontId="3" fillId="0" borderId="0" xfId="0" applyNumberFormat="1" applyFont="1"/>
    <xf numFmtId="0" fontId="3" fillId="0" borderId="0" xfId="0" applyFont="1" applyAlignment="1">
      <alignment vertical="top" wrapText="1"/>
    </xf>
    <xf numFmtId="167" fontId="11" fillId="0" borderId="0" xfId="0" applyNumberFormat="1" applyFont="1" applyAlignment="1">
      <alignment horizontal="right" wrapText="1"/>
    </xf>
    <xf numFmtId="0" fontId="2" fillId="0" borderId="0" xfId="0" applyNumberFormat="1" applyFont="1" applyAlignment="1">
      <alignment horizontal="right" vertical="top"/>
    </xf>
    <xf numFmtId="3" fontId="9" fillId="0" borderId="0" xfId="0" applyNumberFormat="1" applyFont="1"/>
    <xf numFmtId="0" fontId="9" fillId="0" borderId="0" xfId="0" applyFont="1" applyProtection="1">
      <protection locked="0"/>
    </xf>
    <xf numFmtId="0" fontId="3" fillId="0" borderId="0" xfId="0" applyFont="1" applyAlignment="1" applyProtection="1">
      <alignment horizontal="left"/>
      <protection locked="0"/>
    </xf>
    <xf numFmtId="0" fontId="3" fillId="0" borderId="1" xfId="0" applyFont="1" applyBorder="1" applyAlignment="1" applyProtection="1">
      <alignment horizontal="left"/>
      <protection locked="0"/>
    </xf>
    <xf numFmtId="0" fontId="3" fillId="0" borderId="0" xfId="0" applyFont="1" applyAlignment="1">
      <alignment horizontal="left"/>
    </xf>
    <xf numFmtId="0" fontId="8" fillId="0" borderId="0" xfId="0" applyFont="1" applyAlignment="1">
      <alignment horizontal="left"/>
    </xf>
    <xf numFmtId="3" fontId="11" fillId="0" borderId="0" xfId="0" applyNumberFormat="1" applyFont="1"/>
    <xf numFmtId="3" fontId="3" fillId="0" borderId="0" xfId="0" applyNumberFormat="1" applyFont="1" applyFill="1" applyProtection="1"/>
    <xf numFmtId="0" fontId="3" fillId="0" borderId="0" xfId="0" applyFont="1" applyFill="1" applyProtection="1"/>
    <xf numFmtId="0" fontId="13" fillId="0" borderId="0" xfId="0" applyFont="1" applyBorder="1" applyAlignment="1">
      <alignment vertical="top"/>
    </xf>
    <xf numFmtId="0" fontId="3" fillId="0" borderId="0" xfId="6" applyFont="1"/>
    <xf numFmtId="0" fontId="3" fillId="0" borderId="0" xfId="6" applyFont="1" applyAlignment="1">
      <alignment horizontal="left" vertical="top"/>
    </xf>
    <xf numFmtId="0" fontId="3" fillId="0" borderId="0" xfId="6" applyFont="1" applyBorder="1" applyAlignment="1">
      <alignment horizontal="left" vertical="top"/>
    </xf>
    <xf numFmtId="3" fontId="3" fillId="0" borderId="0" xfId="6" applyNumberFormat="1" applyFont="1" applyBorder="1"/>
    <xf numFmtId="0" fontId="3" fillId="0" borderId="0" xfId="6" applyFont="1" applyBorder="1"/>
    <xf numFmtId="3" fontId="3" fillId="0" borderId="0" xfId="6" applyNumberFormat="1" applyFont="1"/>
    <xf numFmtId="0" fontId="3" fillId="0" borderId="0" xfId="6" applyFont="1" applyFill="1" applyBorder="1"/>
    <xf numFmtId="0" fontId="3" fillId="0" borderId="0" xfId="6" applyFont="1" applyAlignment="1">
      <alignment horizontal="left"/>
    </xf>
    <xf numFmtId="164" fontId="3" fillId="0" borderId="0" xfId="6" applyNumberFormat="1" applyFont="1"/>
    <xf numFmtId="2" fontId="3" fillId="0" borderId="0" xfId="6" applyNumberFormat="1" applyFont="1"/>
    <xf numFmtId="164" fontId="3" fillId="0" borderId="0" xfId="6" applyNumberFormat="1" applyFont="1" applyFill="1"/>
    <xf numFmtId="0" fontId="3" fillId="0" borderId="1" xfId="6" applyFont="1" applyFill="1" applyBorder="1"/>
    <xf numFmtId="0" fontId="3" fillId="0" borderId="1" xfId="6" applyFont="1" applyBorder="1"/>
    <xf numFmtId="3" fontId="11" fillId="0" borderId="0" xfId="8" applyNumberFormat="1" applyFont="1" applyFill="1" applyAlignment="1">
      <alignment horizontal="right"/>
    </xf>
    <xf numFmtId="2" fontId="3" fillId="0" borderId="0" xfId="6" applyNumberFormat="1" applyFont="1" applyFill="1"/>
    <xf numFmtId="2" fontId="3" fillId="0" borderId="0" xfId="6" applyNumberFormat="1" applyFont="1" applyBorder="1"/>
    <xf numFmtId="2" fontId="0" fillId="0" borderId="0" xfId="0" applyNumberFormat="1"/>
    <xf numFmtId="0" fontId="3" fillId="0" borderId="1" xfId="6" applyFont="1" applyBorder="1" applyAlignment="1">
      <alignment vertical="top" wrapText="1"/>
    </xf>
    <xf numFmtId="0" fontId="3" fillId="0" borderId="3" xfId="6" applyFont="1" applyBorder="1" applyAlignment="1">
      <alignment horizontal="left" vertical="top"/>
    </xf>
    <xf numFmtId="0" fontId="3" fillId="0" borderId="2" xfId="6" applyFont="1" applyBorder="1" applyAlignment="1">
      <alignment horizontal="left" vertical="top"/>
    </xf>
    <xf numFmtId="0" fontId="11" fillId="0" borderId="0" xfId="6" applyFont="1"/>
    <xf numFmtId="0" fontId="6" fillId="0" borderId="0" xfId="6" applyFont="1" applyFill="1" applyBorder="1" applyAlignment="1">
      <alignment horizontal="center"/>
    </xf>
    <xf numFmtId="0" fontId="6" fillId="0" borderId="0" xfId="6" applyFont="1" applyFill="1" applyBorder="1" applyAlignment="1">
      <alignment horizontal="right"/>
    </xf>
    <xf numFmtId="1" fontId="6" fillId="0" borderId="0" xfId="6" applyNumberFormat="1" applyFont="1" applyFill="1" applyBorder="1"/>
    <xf numFmtId="0" fontId="6" fillId="0" borderId="0" xfId="6" applyFont="1" applyFill="1" applyBorder="1" applyAlignment="1">
      <alignment horizontal="left"/>
    </xf>
    <xf numFmtId="0" fontId="12" fillId="0" borderId="0" xfId="6" applyFont="1" applyFill="1" applyBorder="1"/>
    <xf numFmtId="0" fontId="16" fillId="0" borderId="0" xfId="6" applyFont="1" applyFill="1" applyBorder="1"/>
    <xf numFmtId="0" fontId="2" fillId="0" borderId="0" xfId="6" applyFont="1" applyFill="1" applyBorder="1"/>
    <xf numFmtId="164" fontId="17" fillId="0" borderId="0" xfId="6" applyNumberFormat="1" applyFont="1" applyFill="1" applyBorder="1"/>
    <xf numFmtId="164" fontId="18" fillId="0" borderId="0" xfId="6" applyNumberFormat="1" applyFont="1" applyFill="1" applyBorder="1"/>
    <xf numFmtId="0" fontId="3" fillId="0" borderId="0" xfId="6" applyFont="1" applyFill="1" applyBorder="1" applyAlignment="1">
      <alignment horizontal="left"/>
    </xf>
    <xf numFmtId="164" fontId="3" fillId="0" borderId="0" xfId="6" applyNumberFormat="1" applyFont="1" applyFill="1" applyBorder="1"/>
    <xf numFmtId="0" fontId="3" fillId="0" borderId="0" xfId="6" applyFont="1" applyBorder="1" applyAlignment="1">
      <alignment horizontal="left"/>
    </xf>
    <xf numFmtId="164" fontId="3" fillId="0" borderId="0" xfId="6" applyNumberFormat="1" applyFont="1" applyBorder="1"/>
    <xf numFmtId="0" fontId="3" fillId="0" borderId="0" xfId="6" applyFont="1" applyFill="1" applyBorder="1" applyAlignment="1">
      <alignment horizontal="center"/>
    </xf>
    <xf numFmtId="0" fontId="3" fillId="0" borderId="0" xfId="6" applyFont="1" applyBorder="1" applyAlignment="1"/>
    <xf numFmtId="0" fontId="3" fillId="0" borderId="0" xfId="6" applyFont="1" applyAlignment="1"/>
    <xf numFmtId="0" fontId="3" fillId="0" borderId="0" xfId="6" applyFont="1" applyAlignment="1">
      <alignment vertical="top"/>
    </xf>
    <xf numFmtId="0" fontId="8" fillId="0" borderId="0" xfId="6" applyFont="1" applyAlignment="1">
      <alignment vertical="top"/>
    </xf>
    <xf numFmtId="0" fontId="8" fillId="0" borderId="0" xfId="6" applyFont="1" applyAlignment="1">
      <alignment horizontal="left" vertical="top" wrapText="1"/>
    </xf>
    <xf numFmtId="0" fontId="5" fillId="0" borderId="0" xfId="0" applyFont="1" applyAlignment="1">
      <alignment vertical="top"/>
    </xf>
    <xf numFmtId="3" fontId="3" fillId="0" borderId="0" xfId="8" applyNumberFormat="1" applyFont="1" applyFill="1" applyAlignment="1">
      <alignment horizontal="right"/>
    </xf>
    <xf numFmtId="0" fontId="3" fillId="0" borderId="0" xfId="0" applyFont="1" applyAlignment="1">
      <alignment vertical="top"/>
    </xf>
    <xf numFmtId="3" fontId="3" fillId="0" borderId="0" xfId="0" applyNumberFormat="1" applyFont="1" applyAlignment="1">
      <alignment horizontal="right" indent="1"/>
    </xf>
    <xf numFmtId="0" fontId="3" fillId="0" borderId="3" xfId="0" applyFont="1" applyBorder="1" applyAlignment="1">
      <alignment vertical="top" wrapText="1"/>
    </xf>
    <xf numFmtId="3" fontId="0" fillId="0" borderId="0" xfId="0" applyNumberFormat="1" applyFont="1" applyFill="1" applyAlignment="1">
      <alignment horizontal="right"/>
    </xf>
    <xf numFmtId="164" fontId="3" fillId="0" borderId="0" xfId="6" applyNumberFormat="1" applyFont="1" applyFill="1" applyAlignment="1"/>
    <xf numFmtId="3" fontId="9" fillId="0" borderId="0" xfId="6" applyNumberFormat="1" applyFont="1"/>
    <xf numFmtId="0" fontId="3" fillId="0" borderId="0" xfId="6" applyFont="1" applyAlignment="1"/>
    <xf numFmtId="0" fontId="3" fillId="0" borderId="1" xfId="6" applyFont="1" applyBorder="1" applyAlignment="1"/>
    <xf numFmtId="0" fontId="3" fillId="0" borderId="2" xfId="6" applyFont="1" applyBorder="1" applyAlignment="1">
      <alignment horizontal="left"/>
    </xf>
    <xf numFmtId="0" fontId="3" fillId="0" borderId="0" xfId="6" applyFont="1" applyBorder="1" applyAlignment="1"/>
    <xf numFmtId="3" fontId="3" fillId="2" borderId="0" xfId="0" applyNumberFormat="1" applyFont="1" applyFill="1"/>
    <xf numFmtId="0" fontId="3" fillId="0" borderId="3" xfId="6" applyFont="1" applyBorder="1" applyAlignment="1">
      <alignment vertical="top"/>
    </xf>
    <xf numFmtId="0" fontId="11" fillId="0" borderId="0" xfId="6" applyFont="1" applyAlignment="1">
      <alignment horizontal="left"/>
    </xf>
    <xf numFmtId="0" fontId="9" fillId="0" borderId="0" xfId="6" applyFont="1"/>
    <xf numFmtId="0" fontId="3" fillId="0" borderId="1" xfId="6" applyFont="1" applyBorder="1" applyAlignment="1">
      <alignment horizontal="right"/>
    </xf>
    <xf numFmtId="164" fontId="3" fillId="0" borderId="0" xfId="6" applyNumberFormat="1" applyFont="1" applyAlignment="1">
      <alignment horizontal="right" indent="7"/>
    </xf>
    <xf numFmtId="0" fontId="3" fillId="0" borderId="3" xfId="6" applyFont="1" applyFill="1" applyBorder="1" applyAlignment="1">
      <alignment horizontal="left" vertical="top"/>
    </xf>
    <xf numFmtId="0" fontId="3" fillId="0" borderId="3" xfId="6" applyFont="1" applyFill="1" applyBorder="1" applyAlignment="1">
      <alignment vertical="top" wrapText="1"/>
    </xf>
    <xf numFmtId="0" fontId="3" fillId="0" borderId="0" xfId="6" applyFont="1" applyFill="1" applyBorder="1" applyAlignment="1">
      <alignment vertical="top"/>
    </xf>
    <xf numFmtId="0" fontId="3" fillId="0" borderId="2" xfId="6" applyFont="1" applyBorder="1" applyAlignment="1">
      <alignment vertical="top"/>
    </xf>
    <xf numFmtId="164" fontId="3" fillId="0" borderId="0" xfId="6" applyNumberFormat="1" applyFont="1" applyBorder="1" applyAlignment="1">
      <alignment horizontal="right" indent="1"/>
    </xf>
    <xf numFmtId="164" fontId="3" fillId="0" borderId="0" xfId="6" applyNumberFormat="1" applyFont="1" applyBorder="1" applyAlignment="1">
      <alignment horizontal="right" indent="4"/>
    </xf>
    <xf numFmtId="164" fontId="3" fillId="0" borderId="0" xfId="6" applyNumberFormat="1" applyFont="1" applyBorder="1" applyAlignment="1">
      <alignment horizontal="right" indent="6"/>
    </xf>
    <xf numFmtId="3" fontId="6" fillId="0" borderId="0" xfId="6" applyNumberFormat="1" applyFont="1" applyFill="1" applyBorder="1" applyAlignment="1">
      <alignment horizontal="right"/>
    </xf>
    <xf numFmtId="0" fontId="3" fillId="0" borderId="0" xfId="6" applyFont="1" applyBorder="1"/>
    <xf numFmtId="0" fontId="3" fillId="0" borderId="0" xfId="6" applyFont="1" applyAlignment="1">
      <alignment wrapText="1"/>
    </xf>
    <xf numFmtId="164" fontId="3" fillId="0" borderId="0" xfId="6" applyNumberFormat="1" applyFont="1" applyFill="1" applyBorder="1" applyAlignment="1">
      <alignment horizontal="right" indent="1"/>
    </xf>
    <xf numFmtId="0" fontId="3" fillId="0" borderId="3" xfId="6" applyFont="1" applyBorder="1"/>
    <xf numFmtId="0" fontId="3" fillId="0" borderId="3" xfId="6" applyFont="1" applyBorder="1" applyAlignment="1">
      <alignment horizontal="left" indent="1"/>
    </xf>
    <xf numFmtId="0" fontId="3" fillId="0" borderId="3" xfId="6" applyFont="1" applyBorder="1" applyAlignment="1"/>
    <xf numFmtId="3" fontId="0" fillId="0" borderId="3" xfId="0" applyNumberFormat="1" applyFont="1" applyFill="1" applyBorder="1" applyAlignment="1">
      <alignment horizontal="right"/>
    </xf>
    <xf numFmtId="164" fontId="3" fillId="0" borderId="3" xfId="6" applyNumberFormat="1" applyFont="1" applyFill="1" applyBorder="1" applyAlignment="1">
      <alignment horizontal="right" indent="1"/>
    </xf>
    <xf numFmtId="0" fontId="2" fillId="0" borderId="0" xfId="0" quotePrefix="1" applyFont="1" applyBorder="1" applyAlignment="1">
      <alignment horizontal="left" vertical="top"/>
    </xf>
    <xf numFmtId="0" fontId="2" fillId="0" borderId="0" xfId="0" quotePrefix="1" applyFont="1" applyBorder="1" applyAlignment="1">
      <alignment vertical="top" wrapText="1"/>
    </xf>
    <xf numFmtId="0" fontId="3" fillId="0" borderId="0" xfId="6" applyFont="1" applyBorder="1"/>
    <xf numFmtId="0" fontId="3" fillId="0" borderId="1" xfId="6" applyFont="1" applyBorder="1" applyAlignment="1">
      <alignment horizontal="left" vertical="top" wrapText="1" indent="1"/>
    </xf>
    <xf numFmtId="3" fontId="3" fillId="0" borderId="0" xfId="6" applyNumberFormat="1" applyFont="1" applyBorder="1" applyAlignment="1">
      <alignment horizontal="right" indent="2"/>
    </xf>
    <xf numFmtId="3" fontId="3" fillId="0" borderId="0" xfId="6" applyNumberFormat="1" applyFont="1" applyAlignment="1">
      <alignment horizontal="right" indent="2"/>
    </xf>
    <xf numFmtId="3" fontId="11" fillId="0" borderId="0" xfId="8" applyNumberFormat="1" applyFont="1" applyFill="1" applyAlignment="1">
      <alignment horizontal="right" indent="2"/>
    </xf>
    <xf numFmtId="0" fontId="8" fillId="0" borderId="0" xfId="6" applyFont="1" applyBorder="1"/>
    <xf numFmtId="0" fontId="8" fillId="0" borderId="0" xfId="6" applyFont="1"/>
    <xf numFmtId="2" fontId="3" fillId="0" borderId="0" xfId="6" applyNumberFormat="1" applyFont="1" applyFill="1" applyAlignment="1">
      <alignment horizontal="right" indent="1"/>
    </xf>
    <xf numFmtId="0" fontId="3" fillId="0" borderId="3" xfId="0" applyFont="1" applyBorder="1" applyAlignment="1">
      <alignment horizontal="left" vertical="top" wrapText="1" indent="1"/>
    </xf>
    <xf numFmtId="3" fontId="3" fillId="0" borderId="0" xfId="0" applyNumberFormat="1" applyFont="1" applyAlignment="1">
      <alignment horizontal="right" indent="5"/>
    </xf>
    <xf numFmtId="3" fontId="0" fillId="0" borderId="0" xfId="0" applyNumberFormat="1" applyFont="1" applyFill="1" applyAlignment="1">
      <alignment horizontal="right" indent="5"/>
    </xf>
    <xf numFmtId="3" fontId="3" fillId="0" borderId="0" xfId="6" applyNumberFormat="1" applyFont="1" applyAlignment="1">
      <alignment horizontal="right" indent="1"/>
    </xf>
    <xf numFmtId="0" fontId="3" fillId="0" borderId="3" xfId="6" applyFont="1" applyFill="1" applyBorder="1" applyAlignment="1">
      <alignment horizontal="left" vertical="top" wrapText="1" indent="1"/>
    </xf>
    <xf numFmtId="17" fontId="3" fillId="0" borderId="3" xfId="6" applyNumberFormat="1" applyFont="1" applyBorder="1" applyAlignment="1">
      <alignment horizontal="left"/>
    </xf>
    <xf numFmtId="17" fontId="3" fillId="0" borderId="0" xfId="6" applyNumberFormat="1" applyFont="1" applyAlignment="1">
      <alignment horizontal="left"/>
    </xf>
    <xf numFmtId="17" fontId="3" fillId="0" borderId="3" xfId="6" applyNumberFormat="1" applyFont="1" applyBorder="1" applyAlignment="1">
      <alignment horizontal="left" indent="1"/>
    </xf>
    <xf numFmtId="2" fontId="3" fillId="0" borderId="0" xfId="6" applyNumberFormat="1" applyFont="1" applyAlignment="1">
      <alignment horizontal="right" indent="1"/>
    </xf>
    <xf numFmtId="2" fontId="0" fillId="0" borderId="0" xfId="0" applyNumberFormat="1" applyAlignment="1">
      <alignment horizontal="right" indent="1"/>
    </xf>
    <xf numFmtId="165" fontId="3" fillId="0" borderId="0" xfId="0" applyNumberFormat="1" applyFont="1" applyAlignment="1">
      <alignment horizontal="right" indent="1"/>
    </xf>
    <xf numFmtId="165" fontId="3" fillId="0" borderId="0" xfId="0" applyNumberFormat="1" applyFont="1" applyAlignment="1">
      <alignment horizontal="right" indent="2"/>
    </xf>
    <xf numFmtId="0" fontId="3" fillId="0" borderId="0" xfId="0" applyFont="1" applyBorder="1" applyAlignment="1">
      <alignment horizontal="right" indent="2"/>
    </xf>
    <xf numFmtId="0" fontId="3" fillId="0" borderId="0" xfId="0" applyFont="1" applyAlignment="1">
      <alignment horizontal="right" indent="2"/>
    </xf>
    <xf numFmtId="3" fontId="3" fillId="0" borderId="0" xfId="6" applyNumberFormat="1" applyFont="1" applyBorder="1" applyAlignment="1">
      <alignment horizontal="right" indent="6"/>
    </xf>
    <xf numFmtId="3" fontId="3" fillId="0" borderId="0" xfId="6" applyNumberFormat="1" applyFont="1" applyAlignment="1">
      <alignment horizontal="right" indent="6"/>
    </xf>
    <xf numFmtId="164" fontId="3" fillId="0" borderId="0" xfId="0" applyNumberFormat="1" applyFont="1" applyAlignment="1">
      <alignment horizontal="right" indent="2"/>
    </xf>
    <xf numFmtId="0" fontId="3" fillId="0" borderId="1" xfId="6" applyFont="1" applyBorder="1" applyAlignment="1">
      <alignment horizontal="left" indent="1"/>
    </xf>
    <xf numFmtId="0" fontId="3" fillId="0" borderId="0" xfId="0" applyFont="1" applyBorder="1" applyAlignment="1">
      <alignment vertical="top"/>
    </xf>
    <xf numFmtId="0" fontId="0" fillId="0" borderId="0" xfId="0" applyAlignment="1">
      <alignment vertical="top"/>
    </xf>
    <xf numFmtId="1" fontId="8" fillId="0" borderId="0" xfId="0" applyNumberFormat="1" applyFont="1" applyAlignment="1">
      <alignment horizontal="left"/>
    </xf>
    <xf numFmtId="0" fontId="8" fillId="0" borderId="0" xfId="0" applyFont="1" applyBorder="1"/>
    <xf numFmtId="0" fontId="4" fillId="0" borderId="0" xfId="4" applyNumberFormat="1" applyAlignment="1">
      <alignment vertical="top"/>
    </xf>
    <xf numFmtId="0" fontId="5" fillId="0" borderId="0" xfId="0" quotePrefix="1" applyFont="1" applyAlignment="1">
      <alignment horizontal="left"/>
    </xf>
    <xf numFmtId="0" fontId="3" fillId="0" borderId="0" xfId="0" quotePrefix="1" applyFont="1" applyAlignment="1">
      <alignment horizontal="left"/>
    </xf>
    <xf numFmtId="0" fontId="3" fillId="0" borderId="3" xfId="0" applyFont="1" applyBorder="1" applyAlignment="1" applyProtection="1">
      <alignment horizontal="left" vertical="top"/>
      <protection locked="0"/>
    </xf>
    <xf numFmtId="0" fontId="3" fillId="0" borderId="1" xfId="0" applyFont="1" applyBorder="1" applyAlignment="1" applyProtection="1">
      <alignment vertical="top" wrapText="1"/>
      <protection locked="0"/>
    </xf>
    <xf numFmtId="0" fontId="3" fillId="0" borderId="0" xfId="0" applyFont="1" applyBorder="1" applyAlignment="1">
      <alignment horizontal="right" vertical="top"/>
    </xf>
    <xf numFmtId="0" fontId="3" fillId="0" borderId="1" xfId="0" applyFont="1" applyBorder="1" applyAlignment="1">
      <alignment wrapText="1"/>
    </xf>
    <xf numFmtId="3" fontId="3" fillId="0" borderId="0" xfId="0" applyNumberFormat="1" applyFont="1" applyAlignment="1">
      <alignment horizontal="right" indent="9"/>
    </xf>
    <xf numFmtId="0" fontId="3" fillId="0" borderId="3" xfId="0" applyFont="1" applyBorder="1"/>
    <xf numFmtId="0" fontId="8" fillId="0" borderId="0" xfId="0" applyFont="1" applyAlignment="1">
      <alignment vertical="center"/>
    </xf>
    <xf numFmtId="0" fontId="8" fillId="0" borderId="0" xfId="6" applyFont="1" applyAlignment="1">
      <alignment horizontal="left" vertical="top" wrapText="1"/>
    </xf>
    <xf numFmtId="164" fontId="3" fillId="0" borderId="0" xfId="6" applyNumberFormat="1" applyFont="1" applyAlignment="1">
      <alignment horizontal="right" indent="4"/>
    </xf>
    <xf numFmtId="164" fontId="10" fillId="0" borderId="0" xfId="0" applyNumberFormat="1" applyFont="1" applyAlignment="1">
      <alignment horizontal="center" vertical="center" textRotation="255"/>
    </xf>
    <xf numFmtId="165" fontId="3" fillId="0" borderId="0" xfId="0" applyNumberFormat="1" applyFont="1" applyAlignment="1">
      <alignment horizontal="right"/>
    </xf>
    <xf numFmtId="166" fontId="0" fillId="0" borderId="0" xfId="0" applyNumberFormat="1"/>
    <xf numFmtId="3" fontId="11" fillId="0" borderId="0" xfId="0" applyNumberFormat="1" applyFont="1" applyAlignment="1">
      <alignment horizontal="right" vertical="top"/>
    </xf>
    <xf numFmtId="0" fontId="1" fillId="0" borderId="0" xfId="3" applyFont="1"/>
    <xf numFmtId="0" fontId="13" fillId="0" borderId="0" xfId="2" applyFont="1" applyBorder="1" applyAlignment="1" applyProtection="1">
      <alignment vertical="top"/>
    </xf>
    <xf numFmtId="164" fontId="10" fillId="0" borderId="0" xfId="0" applyNumberFormat="1" applyFont="1" applyAlignment="1">
      <alignment horizontal="center" vertical="center" textRotation="255"/>
    </xf>
    <xf numFmtId="164" fontId="10" fillId="0" borderId="0" xfId="0" applyNumberFormat="1" applyFont="1" applyAlignment="1">
      <alignment horizontal="center" vertical="center" textRotation="255"/>
    </xf>
    <xf numFmtId="164" fontId="10" fillId="0" borderId="0" xfId="0" applyNumberFormat="1" applyFont="1" applyAlignment="1">
      <alignment horizontal="center" vertical="center" textRotation="255"/>
    </xf>
    <xf numFmtId="0" fontId="5" fillId="0" borderId="0" xfId="5" applyFont="1"/>
    <xf numFmtId="0" fontId="3" fillId="0" borderId="0" xfId="5"/>
    <xf numFmtId="0" fontId="20" fillId="0" borderId="0" xfId="5" applyFont="1" applyAlignment="1">
      <alignment horizontal="left" vertical="center" readingOrder="1"/>
    </xf>
    <xf numFmtId="0" fontId="3" fillId="0" borderId="0" xfId="5" applyFont="1"/>
    <xf numFmtId="0" fontId="5" fillId="0" borderId="0" xfId="5" applyFont="1" applyAlignment="1">
      <alignment vertical="center" readingOrder="1"/>
    </xf>
    <xf numFmtId="3" fontId="3" fillId="0" borderId="0" xfId="5" applyNumberFormat="1"/>
    <xf numFmtId="0" fontId="8" fillId="0" borderId="0" xfId="5" applyFont="1" applyAlignment="1">
      <alignment horizontal="left"/>
    </xf>
    <xf numFmtId="0" fontId="21" fillId="0" borderId="0" xfId="5" applyFont="1"/>
    <xf numFmtId="0" fontId="3" fillId="0" borderId="0" xfId="5" applyFill="1" applyBorder="1"/>
    <xf numFmtId="0" fontId="22" fillId="3" borderId="4" xfId="5" applyFont="1" applyFill="1" applyBorder="1" applyAlignment="1">
      <alignment horizontal="left" vertical="center" indent="1"/>
    </xf>
    <xf numFmtId="0" fontId="22" fillId="3" borderId="5" xfId="5" applyFont="1" applyFill="1" applyBorder="1" applyAlignment="1">
      <alignment horizontal="left" vertical="center"/>
    </xf>
    <xf numFmtId="0" fontId="22" fillId="3" borderId="6" xfId="5" applyFont="1" applyFill="1" applyBorder="1" applyAlignment="1">
      <alignment horizontal="left" vertical="center"/>
    </xf>
    <xf numFmtId="0" fontId="2" fillId="0" borderId="0" xfId="5" applyFont="1" applyAlignment="1">
      <alignment vertical="center"/>
    </xf>
    <xf numFmtId="0" fontId="22" fillId="0" borderId="0" xfId="5" applyFont="1" applyFill="1" applyBorder="1" applyAlignment="1">
      <alignment horizontal="left" vertical="center"/>
    </xf>
    <xf numFmtId="0" fontId="23" fillId="4" borderId="7" xfId="5" applyFont="1" applyFill="1" applyBorder="1" applyAlignment="1">
      <alignment horizontal="left" vertical="center" indent="1"/>
    </xf>
    <xf numFmtId="3" fontId="23" fillId="4" borderId="7" xfId="5" applyNumberFormat="1" applyFont="1" applyFill="1" applyBorder="1" applyAlignment="1">
      <alignment horizontal="right" vertical="center" indent="1"/>
    </xf>
    <xf numFmtId="164" fontId="23" fillId="4" borderId="7" xfId="5" applyNumberFormat="1" applyFont="1" applyFill="1" applyBorder="1" applyAlignment="1">
      <alignment horizontal="right" vertical="center" indent="3"/>
    </xf>
    <xf numFmtId="3" fontId="23" fillId="0" borderId="0" xfId="5" applyNumberFormat="1" applyFont="1" applyFill="1" applyBorder="1" applyAlignment="1">
      <alignment horizontal="right" vertical="center" indent="1"/>
    </xf>
    <xf numFmtId="164" fontId="23" fillId="0" borderId="0" xfId="5" applyNumberFormat="1" applyFont="1" applyFill="1" applyBorder="1" applyAlignment="1">
      <alignment horizontal="right" vertical="center" indent="3"/>
    </xf>
    <xf numFmtId="0" fontId="23" fillId="5" borderId="7" xfId="5" applyFont="1" applyFill="1" applyBorder="1" applyAlignment="1">
      <alignment horizontal="left" vertical="center" indent="1"/>
    </xf>
    <xf numFmtId="0" fontId="23" fillId="5" borderId="7" xfId="5" applyFont="1" applyFill="1" applyBorder="1" applyAlignment="1">
      <alignment horizontal="right" vertical="center" indent="1"/>
    </xf>
    <xf numFmtId="164" fontId="23" fillId="5" borderId="7" xfId="5" applyNumberFormat="1" applyFont="1" applyFill="1" applyBorder="1" applyAlignment="1">
      <alignment horizontal="right" vertical="center" indent="3"/>
    </xf>
    <xf numFmtId="0" fontId="23" fillId="0" borderId="0" xfId="5" applyFont="1" applyFill="1" applyBorder="1" applyAlignment="1">
      <alignment horizontal="right" vertical="center" indent="1"/>
    </xf>
    <xf numFmtId="0" fontId="23" fillId="5" borderId="7" xfId="5" applyFont="1" applyFill="1" applyBorder="1" applyAlignment="1">
      <alignment horizontal="left" vertical="center" indent="2"/>
    </xf>
    <xf numFmtId="0" fontId="23" fillId="4" borderId="7" xfId="5" applyFont="1" applyFill="1" applyBorder="1" applyAlignment="1">
      <alignment horizontal="left" vertical="center" indent="2"/>
    </xf>
    <xf numFmtId="0" fontId="2" fillId="0" borderId="0" xfId="5" applyFont="1" applyAlignment="1">
      <alignment horizontal="left" indent="1"/>
    </xf>
    <xf numFmtId="0" fontId="2" fillId="0" borderId="0" xfId="5" applyFont="1" applyAlignment="1">
      <alignment horizontal="right"/>
    </xf>
    <xf numFmtId="0" fontId="2" fillId="0" borderId="0" xfId="5" applyFont="1"/>
    <xf numFmtId="0" fontId="2" fillId="0" borderId="0" xfId="5" applyFont="1" applyFill="1" applyBorder="1" applyAlignment="1">
      <alignment horizontal="right"/>
    </xf>
    <xf numFmtId="0" fontId="3" fillId="0" borderId="0" xfId="5" applyFont="1" applyAlignment="1">
      <alignment wrapText="1"/>
    </xf>
    <xf numFmtId="0" fontId="19" fillId="0" borderId="0" xfId="9"/>
    <xf numFmtId="0" fontId="0" fillId="0" borderId="1" xfId="0" applyBorder="1"/>
    <xf numFmtId="0" fontId="0" fillId="0" borderId="1" xfId="0" applyBorder="1" applyAlignment="1">
      <alignment vertical="top"/>
    </xf>
    <xf numFmtId="0" fontId="0" fillId="0" borderId="1" xfId="0" applyBorder="1" applyAlignment="1">
      <alignment vertical="top" wrapText="1"/>
    </xf>
    <xf numFmtId="0" fontId="2" fillId="0" borderId="0" xfId="0" quotePrefix="1" applyFont="1" applyBorder="1" applyAlignment="1">
      <alignment vertical="top" wrapText="1"/>
    </xf>
    <xf numFmtId="0" fontId="2" fillId="0" borderId="0" xfId="0" quotePrefix="1" applyFont="1" applyBorder="1" applyAlignment="1">
      <alignment horizontal="left" vertical="top" wrapText="1"/>
    </xf>
    <xf numFmtId="0" fontId="3" fillId="0" borderId="0" xfId="5" applyFont="1" applyAlignment="1">
      <alignment wrapText="1"/>
    </xf>
    <xf numFmtId="0" fontId="3" fillId="0" borderId="1" xfId="0" applyFont="1" applyBorder="1" applyAlignment="1" applyProtection="1">
      <alignment horizontal="center"/>
      <protection locked="0"/>
    </xf>
    <xf numFmtId="0" fontId="5"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2" xfId="6" applyFont="1" applyBorder="1" applyAlignment="1">
      <alignment horizontal="center"/>
    </xf>
    <xf numFmtId="0" fontId="3" fillId="0" borderId="1" xfId="0" quotePrefix="1" applyFont="1" applyBorder="1" applyAlignment="1">
      <alignment horizontal="center"/>
    </xf>
    <xf numFmtId="0" fontId="3" fillId="0" borderId="1" xfId="0" applyFont="1" applyBorder="1" applyAlignment="1">
      <alignment horizontal="center"/>
    </xf>
    <xf numFmtId="0" fontId="10" fillId="2" borderId="0" xfId="0" applyFont="1" applyFill="1" applyAlignment="1">
      <alignment horizontal="center" vertical="center" textRotation="255"/>
    </xf>
    <xf numFmtId="164" fontId="10" fillId="0" borderId="0" xfId="0" applyNumberFormat="1" applyFont="1" applyAlignment="1">
      <alignment horizontal="center" vertical="center" textRotation="255"/>
    </xf>
    <xf numFmtId="0" fontId="3" fillId="0" borderId="1" xfId="0" quotePrefix="1" applyFont="1" applyBorder="1" applyAlignment="1" applyProtection="1">
      <alignment horizontal="left"/>
      <protection locked="0"/>
    </xf>
    <xf numFmtId="0" fontId="5" fillId="0" borderId="0" xfId="0" applyFont="1" applyAlignment="1" applyProtection="1">
      <alignment vertical="top" wrapText="1"/>
      <protection locked="0"/>
    </xf>
    <xf numFmtId="0" fontId="3" fillId="0" borderId="2" xfId="6" applyFont="1" applyFill="1" applyBorder="1" applyAlignment="1">
      <alignment vertical="top"/>
    </xf>
    <xf numFmtId="0" fontId="3" fillId="0" borderId="0" xfId="6" applyFont="1" applyFill="1" applyBorder="1" applyAlignment="1">
      <alignment vertical="top"/>
    </xf>
    <xf numFmtId="0" fontId="3" fillId="0" borderId="1" xfId="0" applyFont="1" applyBorder="1" applyAlignment="1"/>
    <xf numFmtId="0" fontId="5" fillId="0" borderId="0" xfId="0" applyFont="1" applyAlignment="1">
      <alignment vertical="top" wrapText="1"/>
    </xf>
    <xf numFmtId="0" fontId="8" fillId="0" borderId="0" xfId="6" applyFont="1" applyAlignment="1">
      <alignment vertical="top" wrapText="1"/>
    </xf>
    <xf numFmtId="0" fontId="3" fillId="0" borderId="1" xfId="6" applyFont="1" applyBorder="1" applyAlignment="1">
      <alignment horizontal="center"/>
    </xf>
    <xf numFmtId="0" fontId="8" fillId="0" borderId="0" xfId="6" applyFont="1" applyAlignment="1">
      <alignment horizontal="left" vertical="top" wrapText="1"/>
    </xf>
    <xf numFmtId="0" fontId="3" fillId="0" borderId="0" xfId="0" applyFont="1" applyAlignment="1">
      <alignment wrapText="1"/>
    </xf>
  </cellXfs>
  <cellStyles count="13">
    <cellStyle name="Alaviite" xfId="1" xr:uid="{00000000-0005-0000-0000-000000000000}"/>
    <cellStyle name="Hyperlinkki" xfId="2" builtinId="8"/>
    <cellStyle name="Hyperlinkki 2" xfId="7" xr:uid="{00000000-0005-0000-0000-000002000000}"/>
    <cellStyle name="Hyperlinkki 3" xfId="9" xr:uid="{00000000-0005-0000-0000-000003000000}"/>
    <cellStyle name="Lisätiedot" xfId="3" xr:uid="{00000000-0005-0000-0000-000004000000}"/>
    <cellStyle name="Normaali" xfId="0" builtinId="0"/>
    <cellStyle name="Normaali 2" xfId="5" xr:uid="{00000000-0005-0000-0000-000006000000}"/>
    <cellStyle name="Normaali 3" xfId="6" xr:uid="{00000000-0005-0000-0000-000007000000}"/>
    <cellStyle name="Normaali 3 2" xfId="8" xr:uid="{00000000-0005-0000-0000-000008000000}"/>
    <cellStyle name="Normaali 3 2 2" xfId="11" xr:uid="{00000000-0005-0000-0000-000009000000}"/>
    <cellStyle name="Normaali 3 2 2 2" xfId="12" xr:uid="{00000000-0005-0000-0000-00000A000000}"/>
    <cellStyle name="Normaali 3 3" xfId="10" xr:uid="{00000000-0005-0000-0000-00000B000000}"/>
    <cellStyle name="Otsikko" xfId="4" builtinId="1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7783"/>
      <rgbColor rgb="000000FF"/>
      <rgbColor rgb="00095AA6"/>
      <rgbColor rgb="00A32B0D"/>
      <rgbColor rgb="00FF8500"/>
      <rgbColor rgb="00800000"/>
      <rgbColor rgb="00008000"/>
      <rgbColor rgb="00000080"/>
      <rgbColor rgb="00808000"/>
      <rgbColor rgb="00800080"/>
      <rgbColor rgb="00008080"/>
      <rgbColor rgb="00454600"/>
      <rgbColor rgb="00808080"/>
      <rgbColor rgb="0001835E"/>
      <rgbColor rgb="00CC0099"/>
      <rgbColor rgb="000000FF"/>
      <rgbColor rgb="00009999"/>
      <rgbColor rgb="009966FF"/>
      <rgbColor rgb="00FF66FF"/>
      <rgbColor rgb="003399FF"/>
      <rgbColor rgb="0001835E"/>
      <rgbColor rgb="00454600"/>
      <rgbColor rgb="006EBB1F"/>
      <rgbColor rgb="005C005D"/>
      <rgbColor rgb="00FF8500"/>
      <rgbColor rgb="00007783"/>
      <rgbColor rgb="00095AA6"/>
      <rgbColor rgb="00F20017"/>
      <rgbColor rgb="00A32B0D"/>
      <rgbColor rgb="005C005D"/>
      <rgbColor rgb="00CCFFFF"/>
      <rgbColor rgb="00CCFFCC"/>
      <rgbColor rgb="00FFFF99"/>
      <rgbColor rgb="0099CCFF"/>
      <rgbColor rgb="0001835E"/>
      <rgbColor rgb="00CC99FF"/>
      <rgbColor rgb="00FFCC99"/>
      <rgbColor rgb="003366FF"/>
      <rgbColor rgb="0033CCCC"/>
      <rgbColor rgb="0099CC00"/>
      <rgbColor rgb="00F20017"/>
      <rgbColor rgb="00FF9900"/>
      <rgbColor rgb="00FF6600"/>
      <rgbColor rgb="00666699"/>
      <rgbColor rgb="00969696"/>
      <rgbColor rgb="00003366"/>
      <rgbColor rgb="00339966"/>
      <rgbColor rgb="00003300"/>
      <rgbColor rgb="00333300"/>
      <rgbColor rgb="00993300"/>
      <rgbColor rgb="006EBB1F"/>
      <rgbColor rgb="00333399"/>
      <rgbColor rgb="00454600"/>
    </indexedColors>
    <mruColors>
      <color rgb="FFD7E5F5"/>
      <color rgb="FF558ED5"/>
      <color rgb="FFAE5FD2"/>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hartsheet" Target="chartsheets/sheet6.xml"/><Relationship Id="rId18" Type="http://schemas.openxmlformats.org/officeDocument/2006/relationships/worksheet" Target="worksheets/sheet10.xml"/><Relationship Id="rId26" Type="http://schemas.openxmlformats.org/officeDocument/2006/relationships/theme" Target="theme/theme1.xml"/><Relationship Id="rId3" Type="http://schemas.openxmlformats.org/officeDocument/2006/relationships/chartsheet" Target="chartsheets/sheet1.xml"/><Relationship Id="rId21" Type="http://schemas.openxmlformats.org/officeDocument/2006/relationships/chartsheet" Target="chartsheets/sheet10.xml"/><Relationship Id="rId7" Type="http://schemas.openxmlformats.org/officeDocument/2006/relationships/chartsheet" Target="chartsheets/sheet3.xml"/><Relationship Id="rId12" Type="http://schemas.openxmlformats.org/officeDocument/2006/relationships/worksheet" Target="worksheets/sheet7.xml"/><Relationship Id="rId17" Type="http://schemas.openxmlformats.org/officeDocument/2006/relationships/chartsheet" Target="chartsheets/sheet8.xml"/><Relationship Id="rId25" Type="http://schemas.openxmlformats.org/officeDocument/2006/relationships/worksheet" Target="worksheets/sheet14.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worksheet" Target="worksheets/sheet1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worksheet" Target="worksheets/sheet13.xml"/><Relationship Id="rId5" Type="http://schemas.openxmlformats.org/officeDocument/2006/relationships/chartsheet" Target="chartsheets/sheet2.xml"/><Relationship Id="rId15" Type="http://schemas.openxmlformats.org/officeDocument/2006/relationships/chartsheet" Target="chartsheets/sheet7.xml"/><Relationship Id="rId23" Type="http://schemas.openxmlformats.org/officeDocument/2006/relationships/chartsheet" Target="chartsheets/sheet11.xml"/><Relationship Id="rId28"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chartsheet" Target="chartsheets/sheet9.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worksheet" Target="worksheets/sheet8.xml"/><Relationship Id="rId22" Type="http://schemas.openxmlformats.org/officeDocument/2006/relationships/worksheet" Target="worksheets/sheet1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9113966017405719E-2"/>
          <c:y val="0.14036751860927868"/>
          <c:w val="0.51747407889803243"/>
          <c:h val="0.38751309223213665"/>
        </c:manualLayout>
      </c:layout>
      <c:barChart>
        <c:barDir val="col"/>
        <c:grouping val="stacked"/>
        <c:varyColors val="0"/>
        <c:ser>
          <c:idx val="1"/>
          <c:order val="0"/>
          <c:tx>
            <c:v>Työnantajien osuus</c:v>
          </c:tx>
          <c:spPr>
            <a:solidFill>
              <a:schemeClr val="tx2"/>
            </a:solidFill>
            <a:ln w="6350">
              <a:solidFill>
                <a:srgbClr val="000000"/>
              </a:solidFill>
              <a:prstDash val="solid"/>
            </a:ln>
          </c:spPr>
          <c:invertIfNegative val="0"/>
          <c:cat>
            <c:numLit>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Lit>
          </c:cat>
          <c:val>
            <c:numLit>
              <c:formatCode>#\ ##0.0</c:formatCode>
              <c:ptCount val="21"/>
              <c:pt idx="0">
                <c:v>205.22663441335214</c:v>
              </c:pt>
              <c:pt idx="1">
                <c:v>220.5153120636524</c:v>
              </c:pt>
              <c:pt idx="2">
                <c:v>237.92921855677994</c:v>
              </c:pt>
              <c:pt idx="3">
                <c:v>260.36474836588002</c:v>
              </c:pt>
              <c:pt idx="4">
                <c:v>277.70672690636997</c:v>
              </c:pt>
              <c:pt idx="5">
                <c:v>293.73790338034001</c:v>
              </c:pt>
              <c:pt idx="6">
                <c:v>293.90675017542003</c:v>
              </c:pt>
              <c:pt idx="7">
                <c:v>310.99110571416003</c:v>
              </c:pt>
              <c:pt idx="8">
                <c:v>342.32617999398002</c:v>
              </c:pt>
              <c:pt idx="9">
                <c:v>372.44929413446999</c:v>
              </c:pt>
              <c:pt idx="10">
                <c:v>384.22564721198006</c:v>
              </c:pt>
              <c:pt idx="11">
                <c:v>414.96574305284997</c:v>
              </c:pt>
              <c:pt idx="12">
                <c:v>437.32581650000003</c:v>
              </c:pt>
              <c:pt idx="13">
                <c:v>459.60075959616</c:v>
              </c:pt>
              <c:pt idx="14">
                <c:v>456.78703566285998</c:v>
              </c:pt>
              <c:pt idx="15">
                <c:v>458.60748592455997</c:v>
              </c:pt>
              <c:pt idx="16">
                <c:v>471.88095588431997</c:v>
              </c:pt>
              <c:pt idx="17">
                <c:v>475.29603373056</c:v>
              </c:pt>
              <c:pt idx="18">
                <c:v>490.20901094747995</c:v>
              </c:pt>
              <c:pt idx="19">
                <c:v>509.7330944370899</c:v>
              </c:pt>
              <c:pt idx="20">
                <c:v>508.35989324999991</c:v>
              </c:pt>
            </c:numLit>
          </c:val>
          <c:extLst>
            <c:ext xmlns:c16="http://schemas.microsoft.com/office/drawing/2014/chart" uri="{C3380CC4-5D6E-409C-BE32-E72D297353CC}">
              <c16:uniqueId val="{00000000-2CAA-4332-BC3A-F11289C4E15C}"/>
            </c:ext>
          </c:extLst>
        </c:ser>
        <c:ser>
          <c:idx val="0"/>
          <c:order val="1"/>
          <c:tx>
            <c:v>Kelan korvaukset</c:v>
          </c:tx>
          <c:spPr>
            <a:solidFill>
              <a:schemeClr val="accent3"/>
            </a:solidFill>
            <a:ln w="6350">
              <a:solidFill>
                <a:srgbClr val="000000"/>
              </a:solidFill>
              <a:prstDash val="solid"/>
            </a:ln>
          </c:spPr>
          <c:invertIfNegative val="0"/>
          <c:cat>
            <c:numLit>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Lit>
          </c:cat>
          <c:val>
            <c:numLit>
              <c:formatCode>#\ ##0.0</c:formatCode>
              <c:ptCount val="21"/>
              <c:pt idx="0">
                <c:v>169.5648755199866</c:v>
              </c:pt>
              <c:pt idx="1">
                <c:v>180.52542128844058</c:v>
              </c:pt>
              <c:pt idx="2">
                <c:v>192.98585000208001</c:v>
              </c:pt>
              <c:pt idx="3">
                <c:v>209.13368747295999</c:v>
              </c:pt>
              <c:pt idx="4">
                <c:v>221.95810676017004</c:v>
              </c:pt>
              <c:pt idx="5">
                <c:v>232.99328677499997</c:v>
              </c:pt>
              <c:pt idx="6">
                <c:v>264.76159055458004</c:v>
              </c:pt>
              <c:pt idx="7">
                <c:v>281.11102373583998</c:v>
              </c:pt>
              <c:pt idx="8">
                <c:v>299.21194944102001</c:v>
              </c:pt>
              <c:pt idx="9">
                <c:v>310.90420672352997</c:v>
              </c:pt>
              <c:pt idx="10">
                <c:v>320.99099300701999</c:v>
              </c:pt>
              <c:pt idx="11">
                <c:v>330.11009715915003</c:v>
              </c:pt>
              <c:pt idx="12">
                <c:v>340.08531305999998</c:v>
              </c:pt>
              <c:pt idx="13">
                <c:v>350.25681691584003</c:v>
              </c:pt>
              <c:pt idx="14">
                <c:v>346.77638065413998</c:v>
              </c:pt>
              <c:pt idx="15">
                <c:v>351.60519155944002</c:v>
              </c:pt>
              <c:pt idx="16">
                <c:v>358.50207928368002</c:v>
              </c:pt>
              <c:pt idx="17">
                <c:v>358.75398969344002</c:v>
              </c:pt>
              <c:pt idx="18">
                <c:v>364.41125906217997</c:v>
              </c:pt>
              <c:pt idx="19">
                <c:v>368.09202713191002</c:v>
              </c:pt>
              <c:pt idx="20">
                <c:v>371.12339954999999</c:v>
              </c:pt>
            </c:numLit>
          </c:val>
          <c:extLst>
            <c:ext xmlns:c16="http://schemas.microsoft.com/office/drawing/2014/chart" uri="{C3380CC4-5D6E-409C-BE32-E72D297353CC}">
              <c16:uniqueId val="{00000001-2CAA-4332-BC3A-F11289C4E15C}"/>
            </c:ext>
          </c:extLst>
        </c:ser>
        <c:dLbls>
          <c:showLegendKey val="0"/>
          <c:showVal val="0"/>
          <c:showCatName val="0"/>
          <c:showSerName val="0"/>
          <c:showPercent val="0"/>
          <c:showBubbleSize val="0"/>
        </c:dLbls>
        <c:gapWidth val="50"/>
        <c:overlap val="100"/>
        <c:axId val="152518016"/>
        <c:axId val="152790144"/>
      </c:barChart>
      <c:catAx>
        <c:axId val="152518016"/>
        <c:scaling>
          <c:orientation val="minMax"/>
        </c:scaling>
        <c:delete val="0"/>
        <c:axPos val="b"/>
        <c:majorGridlines>
          <c:spPr>
            <a:ln w="3175">
              <a:noFill/>
              <a:prstDash val="sysDash"/>
            </a:ln>
          </c:spPr>
        </c:majorGridlines>
        <c:numFmt formatCode="General" sourceLinked="1"/>
        <c:majorTickMark val="none"/>
        <c:minorTickMark val="none"/>
        <c:tickLblPos val="nextTo"/>
        <c:spPr>
          <a:ln w="6350">
            <a:solidFill>
              <a:srgbClr val="000000"/>
            </a:solidFill>
            <a:prstDash val="solid"/>
          </a:ln>
        </c:spPr>
        <c:txPr>
          <a:bodyPr rot="0" vert="horz"/>
          <a:lstStyle/>
          <a:p>
            <a:pPr>
              <a:defRPr sz="1350" b="0" i="0" u="none" strike="noStrike" baseline="0">
                <a:solidFill>
                  <a:srgbClr val="000000"/>
                </a:solidFill>
                <a:latin typeface="Arial"/>
                <a:ea typeface="Arial"/>
                <a:cs typeface="Arial"/>
              </a:defRPr>
            </a:pPr>
            <a:endParaRPr lang="fi-FI"/>
          </a:p>
        </c:txPr>
        <c:crossAx val="152790144"/>
        <c:crosses val="autoZero"/>
        <c:auto val="1"/>
        <c:lblAlgn val="ctr"/>
        <c:lblOffset val="100"/>
        <c:tickLblSkip val="2"/>
        <c:tickMarkSkip val="1"/>
        <c:noMultiLvlLbl val="0"/>
      </c:catAx>
      <c:valAx>
        <c:axId val="152790144"/>
        <c:scaling>
          <c:orientation val="minMax"/>
          <c:max val="1000"/>
        </c:scaling>
        <c:delete val="0"/>
        <c:axPos val="l"/>
        <c:majorGridlines>
          <c:spPr>
            <a:ln w="3175">
              <a:solidFill>
                <a:srgbClr val="000000"/>
              </a:solidFill>
              <a:prstDash val="solid"/>
            </a:ln>
          </c:spPr>
        </c:majorGridlines>
        <c:numFmt formatCode="#,##0" sourceLinked="0"/>
        <c:majorTickMark val="out"/>
        <c:minorTickMark val="none"/>
        <c:tickLblPos val="nextTo"/>
        <c:spPr>
          <a:ln w="6350">
            <a:noFill/>
            <a:prstDash val="solid"/>
          </a:ln>
        </c:spPr>
        <c:txPr>
          <a:bodyPr rot="0" vert="horz"/>
          <a:lstStyle/>
          <a:p>
            <a:pPr>
              <a:defRPr sz="1350" b="0" i="0" u="none" strike="noStrike" baseline="0">
                <a:solidFill>
                  <a:srgbClr val="000000"/>
                </a:solidFill>
                <a:latin typeface="Arial"/>
                <a:ea typeface="Arial"/>
                <a:cs typeface="Arial"/>
              </a:defRPr>
            </a:pPr>
            <a:endParaRPr lang="fi-FI"/>
          </a:p>
        </c:txPr>
        <c:crossAx val="152518016"/>
        <c:crosses val="autoZero"/>
        <c:crossBetween val="between"/>
        <c:majorUnit val="200"/>
        <c:minorUnit val="100"/>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387842823994829E-2"/>
          <c:y val="0.22858442694663167"/>
          <c:w val="0.74866070726666412"/>
          <c:h val="0.64961054336293067"/>
        </c:manualLayout>
      </c:layout>
      <c:barChart>
        <c:barDir val="col"/>
        <c:grouping val="stacked"/>
        <c:varyColors val="0"/>
        <c:ser>
          <c:idx val="0"/>
          <c:order val="0"/>
          <c:tx>
            <c:strRef>
              <c:f>'Data 9'!$B$4</c:f>
              <c:strCache>
                <c:ptCount val="1"/>
                <c:pt idx="0">
                  <c:v>Doctor</c:v>
                </c:pt>
              </c:strCache>
            </c:strRef>
          </c:tx>
          <c:spPr>
            <a:solidFill>
              <a:schemeClr val="accent3"/>
            </a:solidFill>
            <a:ln w="6350">
              <a:solidFill>
                <a:srgbClr val="000000"/>
              </a:solidFill>
            </a:ln>
          </c:spPr>
          <c:invertIfNegative val="0"/>
          <c:cat>
            <c:numRef>
              <c:f>'Data 9'!$A$5:$A$56</c:f>
              <c:numCache>
                <c:formatCode>General</c:formatCode>
                <c:ptCount val="52"/>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numCache>
            </c:numRef>
          </c:cat>
          <c:val>
            <c:numRef>
              <c:f>'Data 9'!$B$5:$B$56</c:f>
              <c:numCache>
                <c:formatCode>0.0</c:formatCode>
                <c:ptCount val="52"/>
                <c:pt idx="0">
                  <c:v>17.069564594908616</c:v>
                </c:pt>
                <c:pt idx="1">
                  <c:v>18.636050673838835</c:v>
                </c:pt>
                <c:pt idx="2">
                  <c:v>22.994022886240806</c:v>
                </c:pt>
                <c:pt idx="3">
                  <c:v>27.227893852626821</c:v>
                </c:pt>
                <c:pt idx="4">
                  <c:v>26.125357393977865</c:v>
                </c:pt>
                <c:pt idx="5">
                  <c:v>26.372142793168628</c:v>
                </c:pt>
                <c:pt idx="6">
                  <c:v>26.770411569216478</c:v>
                </c:pt>
                <c:pt idx="7">
                  <c:v>22.204676893946925</c:v>
                </c:pt>
                <c:pt idx="8">
                  <c:v>19.375061286733999</c:v>
                </c:pt>
                <c:pt idx="9">
                  <c:v>21.527786688323697</c:v>
                </c:pt>
                <c:pt idx="10">
                  <c:v>18.813647622805608</c:v>
                </c:pt>
                <c:pt idx="11">
                  <c:v>17.925029935536081</c:v>
                </c:pt>
                <c:pt idx="12">
                  <c:v>15.557682447889693</c:v>
                </c:pt>
                <c:pt idx="13">
                  <c:v>15.375551647783093</c:v>
                </c:pt>
                <c:pt idx="14">
                  <c:v>14.26935881746437</c:v>
                </c:pt>
                <c:pt idx="15">
                  <c:v>14.43487874353745</c:v>
                </c:pt>
                <c:pt idx="16">
                  <c:v>14.015742672546308</c:v>
                </c:pt>
                <c:pt idx="17">
                  <c:v>14.245058624413451</c:v>
                </c:pt>
                <c:pt idx="18">
                  <c:v>13.953114319031727</c:v>
                </c:pt>
                <c:pt idx="19">
                  <c:v>14.354409592599316</c:v>
                </c:pt>
                <c:pt idx="20">
                  <c:v>14.0569917043129</c:v>
                </c:pt>
                <c:pt idx="21">
                  <c:v>11.945368356368814</c:v>
                </c:pt>
                <c:pt idx="22">
                  <c:v>10.524657204398414</c:v>
                </c:pt>
                <c:pt idx="23">
                  <c:v>10.793858666620716</c:v>
                </c:pt>
                <c:pt idx="24">
                  <c:v>12.345265716960659</c:v>
                </c:pt>
                <c:pt idx="25">
                  <c:v>15.962282871476683</c:v>
                </c:pt>
                <c:pt idx="26">
                  <c:v>16.893947790517974</c:v>
                </c:pt>
                <c:pt idx="27">
                  <c:v>16.667327908414826</c:v>
                </c:pt>
                <c:pt idx="28">
                  <c:v>15.969135441009726</c:v>
                </c:pt>
                <c:pt idx="29">
                  <c:v>15.554054993524266</c:v>
                </c:pt>
                <c:pt idx="30">
                  <c:v>15.733176851537896</c:v>
                </c:pt>
                <c:pt idx="31">
                  <c:v>15.5006270431532</c:v>
                </c:pt>
                <c:pt idx="32">
                  <c:v>14.730221623978615</c:v>
                </c:pt>
                <c:pt idx="33">
                  <c:v>14.445026948214784</c:v>
                </c:pt>
                <c:pt idx="34">
                  <c:v>14.993986554108035</c:v>
                </c:pt>
                <c:pt idx="35">
                  <c:v>13.852198382070771</c:v>
                </c:pt>
                <c:pt idx="36">
                  <c:v>13.917859904958179</c:v>
                </c:pt>
                <c:pt idx="37">
                  <c:v>13.758765530211017</c:v>
                </c:pt>
                <c:pt idx="38">
                  <c:v>13.888317614100743</c:v>
                </c:pt>
                <c:pt idx="39">
                  <c:v>13.524198255780584</c:v>
                </c:pt>
                <c:pt idx="40">
                  <c:v>14.607682251980972</c:v>
                </c:pt>
                <c:pt idx="41">
                  <c:v>18.590222102107472</c:v>
                </c:pt>
                <c:pt idx="42">
                  <c:v>19.898582036612964</c:v>
                </c:pt>
                <c:pt idx="43">
                  <c:v>22.476494274304944</c:v>
                </c:pt>
                <c:pt idx="44">
                  <c:v>24.872856485494218</c:v>
                </c:pt>
                <c:pt idx="45">
                  <c:v>25.932289965843797</c:v>
                </c:pt>
                <c:pt idx="46">
                  <c:v>27.140888763986698</c:v>
                </c:pt>
                <c:pt idx="47">
                  <c:v>29.650165450630588</c:v>
                </c:pt>
                <c:pt idx="48">
                  <c:v>29.119359885247416</c:v>
                </c:pt>
                <c:pt idx="49">
                  <c:v>30.2469030637663</c:v>
                </c:pt>
                <c:pt idx="50">
                  <c:v>29.556224276281117</c:v>
                </c:pt>
                <c:pt idx="51">
                  <c:v>31.854734636659465</c:v>
                </c:pt>
              </c:numCache>
            </c:numRef>
          </c:val>
          <c:extLst>
            <c:ext xmlns:c16="http://schemas.microsoft.com/office/drawing/2014/chart" uri="{C3380CC4-5D6E-409C-BE32-E72D297353CC}">
              <c16:uniqueId val="{00000001-3251-4676-ABAB-98C34D47E3DB}"/>
            </c:ext>
          </c:extLst>
        </c:ser>
        <c:ser>
          <c:idx val="2"/>
          <c:order val="1"/>
          <c:tx>
            <c:strRef>
              <c:f>'Data 9'!$C$4</c:f>
              <c:strCache>
                <c:ptCount val="1"/>
                <c:pt idx="0">
                  <c:v>Occupational health nurse</c:v>
                </c:pt>
              </c:strCache>
            </c:strRef>
          </c:tx>
          <c:spPr>
            <a:solidFill>
              <a:schemeClr val="accent3">
                <a:lumMod val="60000"/>
                <a:lumOff val="40000"/>
              </a:schemeClr>
            </a:solidFill>
            <a:ln w="6350">
              <a:solidFill>
                <a:srgbClr val="000000"/>
              </a:solidFill>
            </a:ln>
          </c:spPr>
          <c:invertIfNegative val="0"/>
          <c:cat>
            <c:numRef>
              <c:f>'Data 9'!$A$5:$A$56</c:f>
              <c:numCache>
                <c:formatCode>General</c:formatCode>
                <c:ptCount val="52"/>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numCache>
            </c:numRef>
          </c:cat>
          <c:val>
            <c:numRef>
              <c:f>'Data 9'!$C$5:$C$56</c:f>
              <c:numCache>
                <c:formatCode>0.0</c:formatCode>
                <c:ptCount val="52"/>
                <c:pt idx="0">
                  <c:v>9.0866790381110221</c:v>
                </c:pt>
                <c:pt idx="1">
                  <c:v>9.082112629886927</c:v>
                </c:pt>
                <c:pt idx="2">
                  <c:v>11.932694764938052</c:v>
                </c:pt>
                <c:pt idx="3">
                  <c:v>20.230023232711474</c:v>
                </c:pt>
                <c:pt idx="4">
                  <c:v>26.828184754434997</c:v>
                </c:pt>
                <c:pt idx="5">
                  <c:v>29.637548965536748</c:v>
                </c:pt>
                <c:pt idx="6">
                  <c:v>29.25364984689509</c:v>
                </c:pt>
                <c:pt idx="7">
                  <c:v>28.139775640620286</c:v>
                </c:pt>
                <c:pt idx="8">
                  <c:v>25.647441511322405</c:v>
                </c:pt>
                <c:pt idx="9">
                  <c:v>23.24384461584561</c:v>
                </c:pt>
                <c:pt idx="10">
                  <c:v>24.83314485664382</c:v>
                </c:pt>
                <c:pt idx="11">
                  <c:v>24.715680753227296</c:v>
                </c:pt>
                <c:pt idx="12">
                  <c:v>23.807559475630672</c:v>
                </c:pt>
                <c:pt idx="13">
                  <c:v>22.291405535417866</c:v>
                </c:pt>
                <c:pt idx="14">
                  <c:v>21.461161914489722</c:v>
                </c:pt>
                <c:pt idx="15">
                  <c:v>21.207246938728964</c:v>
                </c:pt>
                <c:pt idx="16">
                  <c:v>20.636677047568313</c:v>
                </c:pt>
                <c:pt idx="17">
                  <c:v>19.34316853621867</c:v>
                </c:pt>
                <c:pt idx="18">
                  <c:v>20.13705439692394</c:v>
                </c:pt>
                <c:pt idx="19">
                  <c:v>20.236862085084304</c:v>
                </c:pt>
                <c:pt idx="20">
                  <c:v>19.698619452646842</c:v>
                </c:pt>
                <c:pt idx="21">
                  <c:v>17.658781444163747</c:v>
                </c:pt>
                <c:pt idx="22">
                  <c:v>16.601425524440099</c:v>
                </c:pt>
                <c:pt idx="23">
                  <c:v>15.871797080971174</c:v>
                </c:pt>
                <c:pt idx="24">
                  <c:v>17.316975257954805</c:v>
                </c:pt>
                <c:pt idx="25">
                  <c:v>34.934529549043447</c:v>
                </c:pt>
                <c:pt idx="26">
                  <c:v>39.816334824375573</c:v>
                </c:pt>
                <c:pt idx="27">
                  <c:v>39.38282887428381</c:v>
                </c:pt>
                <c:pt idx="28">
                  <c:v>37.859256972206992</c:v>
                </c:pt>
                <c:pt idx="29">
                  <c:v>36.912388348314636</c:v>
                </c:pt>
                <c:pt idx="30">
                  <c:v>38.02219856088464</c:v>
                </c:pt>
                <c:pt idx="31">
                  <c:v>37.724540093169288</c:v>
                </c:pt>
                <c:pt idx="32">
                  <c:v>36.847533982975335</c:v>
                </c:pt>
                <c:pt idx="33">
                  <c:v>34.046991961258641</c:v>
                </c:pt>
                <c:pt idx="34">
                  <c:v>34.812342994263432</c:v>
                </c:pt>
                <c:pt idx="35">
                  <c:v>33.470129881932749</c:v>
                </c:pt>
                <c:pt idx="36">
                  <c:v>32.394296149599221</c:v>
                </c:pt>
                <c:pt idx="37">
                  <c:v>32.66582047829484</c:v>
                </c:pt>
                <c:pt idx="38">
                  <c:v>32.5753079289507</c:v>
                </c:pt>
                <c:pt idx="39">
                  <c:v>29.878177547371486</c:v>
                </c:pt>
                <c:pt idx="40">
                  <c:v>29.657441186400519</c:v>
                </c:pt>
                <c:pt idx="41">
                  <c:v>33.877355087665002</c:v>
                </c:pt>
                <c:pt idx="42">
                  <c:v>32.25031895410028</c:v>
                </c:pt>
                <c:pt idx="43">
                  <c:v>32.884823692932059</c:v>
                </c:pt>
                <c:pt idx="44">
                  <c:v>33.127921732277784</c:v>
                </c:pt>
                <c:pt idx="45">
                  <c:v>33.221207735011433</c:v>
                </c:pt>
                <c:pt idx="46">
                  <c:v>31.950211318139527</c:v>
                </c:pt>
                <c:pt idx="47">
                  <c:v>32.447569563121917</c:v>
                </c:pt>
                <c:pt idx="48">
                  <c:v>36.146382944813062</c:v>
                </c:pt>
                <c:pt idx="49">
                  <c:v>32.133485114829931</c:v>
                </c:pt>
                <c:pt idx="50">
                  <c:v>27.535916524953102</c:v>
                </c:pt>
                <c:pt idx="51">
                  <c:v>29.502168555190618</c:v>
                </c:pt>
              </c:numCache>
            </c:numRef>
          </c:val>
          <c:extLst>
            <c:ext xmlns:c16="http://schemas.microsoft.com/office/drawing/2014/chart" uri="{C3380CC4-5D6E-409C-BE32-E72D297353CC}">
              <c16:uniqueId val="{00000002-3251-4676-ABAB-98C34D47E3DB}"/>
            </c:ext>
          </c:extLst>
        </c:ser>
        <c:ser>
          <c:idx val="3"/>
          <c:order val="2"/>
          <c:tx>
            <c:strRef>
              <c:f>'Data 9'!$D$4</c:f>
              <c:strCache>
                <c:ptCount val="1"/>
                <c:pt idx="0">
                  <c:v>Physical therapist</c:v>
                </c:pt>
              </c:strCache>
            </c:strRef>
          </c:tx>
          <c:spPr>
            <a:solidFill>
              <a:schemeClr val="bg1">
                <a:lumMod val="75000"/>
              </a:schemeClr>
            </a:solidFill>
            <a:ln w="6350">
              <a:solidFill>
                <a:srgbClr val="000000"/>
              </a:solidFill>
            </a:ln>
          </c:spPr>
          <c:invertIfNegative val="0"/>
          <c:cat>
            <c:numRef>
              <c:f>'Data 9'!$A$5:$A$56</c:f>
              <c:numCache>
                <c:formatCode>General</c:formatCode>
                <c:ptCount val="52"/>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numCache>
            </c:numRef>
          </c:cat>
          <c:val>
            <c:numRef>
              <c:f>'Data 9'!$D$5:$D$56</c:f>
              <c:numCache>
                <c:formatCode>0.0</c:formatCode>
                <c:ptCount val="52"/>
                <c:pt idx="25">
                  <c:v>4.5556813258989086</c:v>
                </c:pt>
                <c:pt idx="26">
                  <c:v>5.2500162069809218</c:v>
                </c:pt>
                <c:pt idx="27">
                  <c:v>5.6510859869648735</c:v>
                </c:pt>
                <c:pt idx="28">
                  <c:v>6.0265207369592186</c:v>
                </c:pt>
                <c:pt idx="29">
                  <c:v>5.7432545516809874</c:v>
                </c:pt>
                <c:pt idx="30">
                  <c:v>6.0147690121002304</c:v>
                </c:pt>
                <c:pt idx="31">
                  <c:v>6.0892656828454825</c:v>
                </c:pt>
                <c:pt idx="32">
                  <c:v>4.9542509526608152</c:v>
                </c:pt>
                <c:pt idx="33">
                  <c:v>4.9158269429892893</c:v>
                </c:pt>
                <c:pt idx="34">
                  <c:v>4.9498302679660711</c:v>
                </c:pt>
                <c:pt idx="35">
                  <c:v>5.1479049963590349</c:v>
                </c:pt>
                <c:pt idx="36">
                  <c:v>5.0513319713354585</c:v>
                </c:pt>
                <c:pt idx="37">
                  <c:v>4.6462069257676157</c:v>
                </c:pt>
                <c:pt idx="38">
                  <c:v>4.9887207269030638</c:v>
                </c:pt>
                <c:pt idx="39">
                  <c:v>4.8573575931374835</c:v>
                </c:pt>
                <c:pt idx="40">
                  <c:v>5.1687787378571182</c:v>
                </c:pt>
                <c:pt idx="41">
                  <c:v>4.5844725769663741</c:v>
                </c:pt>
                <c:pt idx="42">
                  <c:v>4.1490736170339018</c:v>
                </c:pt>
                <c:pt idx="43">
                  <c:v>3.5963101136098867</c:v>
                </c:pt>
                <c:pt idx="44">
                  <c:v>3.6184940393109275</c:v>
                </c:pt>
                <c:pt idx="45">
                  <c:v>3.4830278103845438</c:v>
                </c:pt>
                <c:pt idx="46">
                  <c:v>3.3377625106068334</c:v>
                </c:pt>
                <c:pt idx="47">
                  <c:v>3.6705888187935529</c:v>
                </c:pt>
                <c:pt idx="48">
                  <c:v>3.8427017187722816</c:v>
                </c:pt>
                <c:pt idx="49">
                  <c:v>3.4078559831078556</c:v>
                </c:pt>
                <c:pt idx="50">
                  <c:v>3.231636448762941</c:v>
                </c:pt>
                <c:pt idx="51">
                  <c:v>2.8946289670389733</c:v>
                </c:pt>
              </c:numCache>
            </c:numRef>
          </c:val>
          <c:extLst>
            <c:ext xmlns:c16="http://schemas.microsoft.com/office/drawing/2014/chart" uri="{C3380CC4-5D6E-409C-BE32-E72D297353CC}">
              <c16:uniqueId val="{00000003-3251-4676-ABAB-98C34D47E3DB}"/>
            </c:ext>
          </c:extLst>
        </c:ser>
        <c:dLbls>
          <c:showLegendKey val="0"/>
          <c:showVal val="0"/>
          <c:showCatName val="0"/>
          <c:showSerName val="0"/>
          <c:showPercent val="0"/>
          <c:showBubbleSize val="0"/>
        </c:dLbls>
        <c:gapWidth val="0"/>
        <c:overlap val="100"/>
        <c:axId val="152518016"/>
        <c:axId val="152790144"/>
      </c:barChart>
      <c:catAx>
        <c:axId val="152518016"/>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52790144"/>
        <c:crosses val="autoZero"/>
        <c:auto val="1"/>
        <c:lblAlgn val="ctr"/>
        <c:lblOffset val="100"/>
        <c:tickLblSkip val="5"/>
        <c:tickMarkSkip val="1"/>
        <c:noMultiLvlLbl val="0"/>
      </c:catAx>
      <c:valAx>
        <c:axId val="152790144"/>
        <c:scaling>
          <c:orientation val="minMax"/>
        </c:scaling>
        <c:delete val="0"/>
        <c:axPos val="l"/>
        <c:majorGridlines>
          <c:spPr>
            <a:ln w="3175">
              <a:solidFill>
                <a:srgbClr val="000000"/>
              </a:solidFill>
              <a:prstDash val="solid"/>
            </a:ln>
          </c:spPr>
        </c:majorGridlines>
        <c:title>
          <c:tx>
            <c:strRef>
              <c:f>'Data 9'!$B$3</c:f>
              <c:strCache>
                <c:ptCount val="1"/>
                <c:pt idx="0">
                  <c:v>Number</c:v>
                </c:pt>
              </c:strCache>
            </c:strRef>
          </c:tx>
          <c:layout>
            <c:manualLayout>
              <c:xMode val="edge"/>
              <c:yMode val="edge"/>
              <c:x val="5.091713587886175E-2"/>
              <c:y val="0.16813685523352134"/>
            </c:manualLayout>
          </c:layout>
          <c:overlay val="0"/>
          <c:spPr>
            <a:noFill/>
            <a:ln w="25400">
              <a:noFill/>
            </a:ln>
          </c:spPr>
          <c:txPr>
            <a:bodyPr rot="0" vert="horz"/>
            <a:lstStyle/>
            <a:p>
              <a:pPr algn="ctr">
                <a:defRPr sz="1400" b="0" i="0" u="none" strike="noStrike" baseline="0">
                  <a:solidFill>
                    <a:srgbClr val="000000"/>
                  </a:solidFill>
                  <a:latin typeface="Arial"/>
                  <a:ea typeface="Arial"/>
                  <a:cs typeface="Arial"/>
                </a:defRPr>
              </a:pPr>
              <a:endParaRPr lang="fi-FI"/>
            </a:p>
          </c:txPr>
        </c:title>
        <c:numFmt formatCode="#,##0" sourceLinked="0"/>
        <c:majorTickMark val="out"/>
        <c:minorTickMark val="out"/>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52518016"/>
        <c:crosses val="autoZero"/>
        <c:crossBetween val="between"/>
        <c:minorUnit val="5"/>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765354330708662"/>
          <c:y val="0.2663558698222212"/>
          <c:w val="0.71774283287052887"/>
          <c:h val="0.64961054336293067"/>
        </c:manualLayout>
      </c:layout>
      <c:barChart>
        <c:barDir val="bar"/>
        <c:grouping val="clustered"/>
        <c:varyColors val="0"/>
        <c:ser>
          <c:idx val="1"/>
          <c:order val="1"/>
          <c:tx>
            <c:strRef>
              <c:f>'Data 10.'!$D$3</c:f>
              <c:strCache>
                <c:ptCount val="1"/>
                <c:pt idx="0">
                  <c:v>%</c:v>
                </c:pt>
              </c:strCache>
            </c:strRef>
          </c:tx>
          <c:invertIfNegative val="0"/>
          <c:cat>
            <c:strRef>
              <c:f>'Data 10.'!$A$4:$A$9</c:f>
              <c:strCache>
                <c:ptCount val="6"/>
                <c:pt idx="0">
                  <c:v>Other service provider</c:v>
                </c:pt>
                <c:pt idx="1">
                  <c:v>Occupational health unit operated by another employer</c:v>
                </c:pt>
                <c:pt idx="2">
                  <c:v>Occupational health unit operated together with another employer</c:v>
                </c:pt>
                <c:pt idx="3">
                  <c:v>Own occupational health unit</c:v>
                </c:pt>
                <c:pt idx="4">
                  <c:v>Health centre</c:v>
                </c:pt>
                <c:pt idx="5">
                  <c:v>Medical clinic</c:v>
                </c:pt>
              </c:strCache>
            </c:strRef>
          </c:cat>
          <c:val>
            <c:numRef>
              <c:f>'Data 10.'!$D$4:$D$9</c:f>
              <c:numCache>
                <c:formatCode>0.0</c:formatCode>
                <c:ptCount val="6"/>
                <c:pt idx="0">
                  <c:v>5.4403659974594759E-2</c:v>
                </c:pt>
                <c:pt idx="1">
                  <c:v>0.82880812967808215</c:v>
                </c:pt>
                <c:pt idx="2">
                  <c:v>1.0112501708021884</c:v>
                </c:pt>
                <c:pt idx="3">
                  <c:v>3.9608900944852401</c:v>
                </c:pt>
                <c:pt idx="4">
                  <c:v>5.9557078295723116</c:v>
                </c:pt>
                <c:pt idx="5">
                  <c:v>88.188940115487583</c:v>
                </c:pt>
              </c:numCache>
            </c:numRef>
          </c:val>
          <c:extLst>
            <c:ext xmlns:c16="http://schemas.microsoft.com/office/drawing/2014/chart" uri="{C3380CC4-5D6E-409C-BE32-E72D297353CC}">
              <c16:uniqueId val="{00000017-A452-4F64-999A-F1D8FB66ADF1}"/>
            </c:ext>
          </c:extLst>
        </c:ser>
        <c:dLbls>
          <c:showLegendKey val="0"/>
          <c:showVal val="0"/>
          <c:showCatName val="0"/>
          <c:showSerName val="0"/>
          <c:showPercent val="0"/>
          <c:showBubbleSize val="0"/>
        </c:dLbls>
        <c:gapWidth val="0"/>
        <c:axId val="152518016"/>
        <c:axId val="152790144"/>
      </c:barChart>
      <c:barChart>
        <c:barDir val="bar"/>
        <c:grouping val="clustered"/>
        <c:varyColors val="0"/>
        <c:ser>
          <c:idx val="0"/>
          <c:order val="0"/>
          <c:tx>
            <c:strRef>
              <c:f>'Data 10.'!$C$3</c:f>
              <c:strCache>
                <c:ptCount val="1"/>
                <c:pt idx="0">
                  <c:v>Number</c:v>
                </c:pt>
              </c:strCache>
            </c:strRef>
          </c:tx>
          <c:spPr>
            <a:solidFill>
              <a:schemeClr val="accent3"/>
            </a:solidFill>
            <a:ln w="6350">
              <a:solidFill>
                <a:srgbClr val="000000"/>
              </a:solidFill>
            </a:ln>
          </c:spPr>
          <c:invertIfNegative val="0"/>
          <c:cat>
            <c:strRef>
              <c:f>'Data 10.'!$A$4:$A$9</c:f>
              <c:strCache>
                <c:ptCount val="6"/>
                <c:pt idx="0">
                  <c:v>Other service provider</c:v>
                </c:pt>
                <c:pt idx="1">
                  <c:v>Occupational health unit operated by another employer</c:v>
                </c:pt>
                <c:pt idx="2">
                  <c:v>Occupational health unit operated together with another employer</c:v>
                </c:pt>
                <c:pt idx="3">
                  <c:v>Own occupational health unit</c:v>
                </c:pt>
                <c:pt idx="4">
                  <c:v>Health centre</c:v>
                </c:pt>
                <c:pt idx="5">
                  <c:v>Medical clinic</c:v>
                </c:pt>
              </c:strCache>
            </c:strRef>
          </c:cat>
          <c:val>
            <c:numRef>
              <c:f>'Data 10.'!$C$4:$C$9</c:f>
              <c:numCache>
                <c:formatCode>#,##0</c:formatCode>
                <c:ptCount val="6"/>
                <c:pt idx="0">
                  <c:v>1075</c:v>
                </c:pt>
                <c:pt idx="1">
                  <c:v>16377</c:v>
                </c:pt>
                <c:pt idx="2">
                  <c:v>19982</c:v>
                </c:pt>
                <c:pt idx="3">
                  <c:v>78266</c:v>
                </c:pt>
                <c:pt idx="4">
                  <c:v>117683</c:v>
                </c:pt>
                <c:pt idx="5">
                  <c:v>1742587</c:v>
                </c:pt>
              </c:numCache>
            </c:numRef>
          </c:val>
          <c:extLst>
            <c:ext xmlns:c16="http://schemas.microsoft.com/office/drawing/2014/chart" uri="{C3380CC4-5D6E-409C-BE32-E72D297353CC}">
              <c16:uniqueId val="{00000000-A452-4F64-999A-F1D8FB66ADF1}"/>
            </c:ext>
          </c:extLst>
        </c:ser>
        <c:dLbls>
          <c:showLegendKey val="0"/>
          <c:showVal val="0"/>
          <c:showCatName val="0"/>
          <c:showSerName val="0"/>
          <c:showPercent val="0"/>
          <c:showBubbleSize val="0"/>
        </c:dLbls>
        <c:gapWidth val="25"/>
        <c:axId val="695719711"/>
        <c:axId val="695723039"/>
      </c:barChart>
      <c:catAx>
        <c:axId val="152518016"/>
        <c:scaling>
          <c:orientation val="minMax"/>
        </c:scaling>
        <c:delete val="1"/>
        <c:axPos val="l"/>
        <c:majorGridlines>
          <c:spPr>
            <a:ln w="3175">
              <a:noFill/>
              <a:prstDash val="sysDash"/>
            </a:ln>
          </c:spPr>
        </c:majorGridlines>
        <c:numFmt formatCode="General" sourceLinked="1"/>
        <c:majorTickMark val="none"/>
        <c:minorTickMark val="none"/>
        <c:tickLblPos val="nextTo"/>
        <c:crossAx val="152790144"/>
        <c:crosses val="autoZero"/>
        <c:auto val="1"/>
        <c:lblAlgn val="l"/>
        <c:lblOffset val="100"/>
        <c:tickMarkSkip val="1"/>
        <c:noMultiLvlLbl val="0"/>
      </c:catAx>
      <c:valAx>
        <c:axId val="152790144"/>
        <c:scaling>
          <c:orientation val="minMax"/>
        </c:scaling>
        <c:delete val="1"/>
        <c:axPos val="b"/>
        <c:majorGridlines>
          <c:spPr>
            <a:ln w="3175">
              <a:solidFill>
                <a:schemeClr val="tx1"/>
              </a:solidFill>
              <a:prstDash val="solid"/>
            </a:ln>
          </c:spPr>
        </c:majorGridlines>
        <c:title>
          <c:tx>
            <c:strRef>
              <c:f>'Data 9'!$B$3</c:f>
              <c:strCache>
                <c:ptCount val="1"/>
                <c:pt idx="0">
                  <c:v>Number</c:v>
                </c:pt>
              </c:strCache>
            </c:strRef>
          </c:tx>
          <c:layout>
            <c:manualLayout>
              <c:xMode val="edge"/>
              <c:yMode val="edge"/>
              <c:x val="0.22225366756691645"/>
              <c:y val="0.1775797996921773"/>
            </c:manualLayout>
          </c:layout>
          <c:overlay val="0"/>
          <c:spPr>
            <a:noFill/>
            <a:ln w="25400">
              <a:noFill/>
            </a:ln>
          </c:spPr>
          <c:txPr>
            <a:bodyPr rot="0" vert="horz"/>
            <a:lstStyle/>
            <a:p>
              <a:pPr algn="ctr">
                <a:defRPr sz="1400" b="0" i="0" u="none" strike="noStrike" baseline="0">
                  <a:solidFill>
                    <a:srgbClr val="000000"/>
                  </a:solidFill>
                  <a:latin typeface="Arial"/>
                  <a:ea typeface="Arial"/>
                  <a:cs typeface="Arial"/>
                </a:defRPr>
              </a:pPr>
              <a:endParaRPr lang="fi-FI"/>
            </a:p>
          </c:txPr>
        </c:title>
        <c:numFmt formatCode="#,##0" sourceLinked="0"/>
        <c:majorTickMark val="out"/>
        <c:minorTickMark val="out"/>
        <c:tickLblPos val="nextTo"/>
        <c:crossAx val="152518016"/>
        <c:crosses val="autoZero"/>
        <c:crossBetween val="midCat"/>
        <c:minorUnit val="100000"/>
      </c:valAx>
      <c:valAx>
        <c:axId val="695723039"/>
        <c:scaling>
          <c:orientation val="minMax"/>
        </c:scaling>
        <c:delete val="0"/>
        <c:axPos val="t"/>
        <c:numFmt formatCode="#,##0" sourceLinked="1"/>
        <c:majorTickMark val="out"/>
        <c:minorTickMark val="none"/>
        <c:tickLblPos val="nextTo"/>
        <c:spPr>
          <a:ln w="6350">
            <a:solidFill>
              <a:schemeClr val="tx1"/>
            </a:solidFill>
          </a:ln>
        </c:spPr>
        <c:txPr>
          <a:bodyPr/>
          <a:lstStyle/>
          <a:p>
            <a:pPr>
              <a:defRPr sz="1400"/>
            </a:pPr>
            <a:endParaRPr lang="fi-FI"/>
          </a:p>
        </c:txPr>
        <c:crossAx val="695719711"/>
        <c:crosses val="max"/>
        <c:crossBetween val="between"/>
      </c:valAx>
      <c:catAx>
        <c:axId val="695719711"/>
        <c:scaling>
          <c:orientation val="minMax"/>
        </c:scaling>
        <c:delete val="1"/>
        <c:axPos val="l"/>
        <c:numFmt formatCode="General" sourceLinked="1"/>
        <c:majorTickMark val="out"/>
        <c:minorTickMark val="none"/>
        <c:tickLblPos val="nextTo"/>
        <c:crossAx val="695723039"/>
        <c:crosses val="autoZero"/>
        <c:auto val="1"/>
        <c:lblAlgn val="ctr"/>
        <c:lblOffset val="100"/>
        <c:noMultiLvlLbl val="0"/>
      </c:cat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96083806738858"/>
          <c:y val="0.22180635051140696"/>
          <c:w val="0.76124380003756786"/>
          <c:h val="0.62219369165199734"/>
        </c:manualLayout>
      </c:layout>
      <c:barChart>
        <c:barDir val="col"/>
        <c:grouping val="stacked"/>
        <c:varyColors val="0"/>
        <c:ser>
          <c:idx val="0"/>
          <c:order val="0"/>
          <c:tx>
            <c:strRef>
              <c:f>'Data 1'!$B$4</c:f>
              <c:strCache>
                <c:ptCount val="1"/>
                <c:pt idx="0">
                  <c:v>Employees</c:v>
                </c:pt>
              </c:strCache>
            </c:strRef>
          </c:tx>
          <c:spPr>
            <a:solidFill>
              <a:schemeClr val="accent3"/>
            </a:solidFill>
            <a:ln w="6350">
              <a:solidFill>
                <a:srgbClr val="000000"/>
              </a:solidFill>
              <a:prstDash val="solid"/>
            </a:ln>
          </c:spPr>
          <c:invertIfNegative val="0"/>
          <c:cat>
            <c:numRef>
              <c:f>'Data 1'!$A$6:$A$62</c:f>
              <c:numCache>
                <c:formatCode>General</c:formatCode>
                <c:ptCount val="57"/>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pt idx="56">
                  <c:v>2021</c:v>
                </c:pt>
              </c:numCache>
            </c:numRef>
          </c:cat>
          <c:val>
            <c:numRef>
              <c:f>'Data 1'!$B$6:$B$62</c:f>
              <c:numCache>
                <c:formatCode>#,##0</c:formatCode>
                <c:ptCount val="57"/>
                <c:pt idx="0">
                  <c:v>347992</c:v>
                </c:pt>
                <c:pt idx="1">
                  <c:v>369549</c:v>
                </c:pt>
                <c:pt idx="2">
                  <c:v>439317</c:v>
                </c:pt>
                <c:pt idx="3">
                  <c:v>453479</c:v>
                </c:pt>
                <c:pt idx="4">
                  <c:v>467895</c:v>
                </c:pt>
                <c:pt idx="5">
                  <c:v>559288</c:v>
                </c:pt>
                <c:pt idx="6">
                  <c:v>613502</c:v>
                </c:pt>
                <c:pt idx="7">
                  <c:v>713924</c:v>
                </c:pt>
                <c:pt idx="8">
                  <c:v>769279</c:v>
                </c:pt>
                <c:pt idx="9">
                  <c:v>863555</c:v>
                </c:pt>
                <c:pt idx="10">
                  <c:v>950860</c:v>
                </c:pt>
                <c:pt idx="11">
                  <c:v>1011114</c:v>
                </c:pt>
                <c:pt idx="12">
                  <c:v>1040450</c:v>
                </c:pt>
                <c:pt idx="13">
                  <c:v>1100812</c:v>
                </c:pt>
                <c:pt idx="14">
                  <c:v>1282237</c:v>
                </c:pt>
                <c:pt idx="15">
                  <c:v>1317582</c:v>
                </c:pt>
                <c:pt idx="16">
                  <c:v>1418838</c:v>
                </c:pt>
                <c:pt idx="17">
                  <c:v>1496194</c:v>
                </c:pt>
                <c:pt idx="18">
                  <c:v>1581016</c:v>
                </c:pt>
                <c:pt idx="19">
                  <c:v>1626605</c:v>
                </c:pt>
                <c:pt idx="20">
                  <c:v>1648193</c:v>
                </c:pt>
                <c:pt idx="21">
                  <c:v>1675064</c:v>
                </c:pt>
                <c:pt idx="22">
                  <c:v>1684326</c:v>
                </c:pt>
                <c:pt idx="23">
                  <c:v>1684770</c:v>
                </c:pt>
                <c:pt idx="24">
                  <c:v>1707433</c:v>
                </c:pt>
                <c:pt idx="25">
                  <c:v>1669307</c:v>
                </c:pt>
                <c:pt idx="26">
                  <c:v>1629908</c:v>
                </c:pt>
                <c:pt idx="27">
                  <c:v>1512289</c:v>
                </c:pt>
                <c:pt idx="28">
                  <c:v>1439506</c:v>
                </c:pt>
                <c:pt idx="29">
                  <c:v>1417481</c:v>
                </c:pt>
                <c:pt idx="30">
                  <c:v>1431180</c:v>
                </c:pt>
                <c:pt idx="31">
                  <c:v>1434567</c:v>
                </c:pt>
                <c:pt idx="32">
                  <c:v>1461896</c:v>
                </c:pt>
                <c:pt idx="33">
                  <c:v>1502824</c:v>
                </c:pt>
                <c:pt idx="34">
                  <c:v>1553492</c:v>
                </c:pt>
                <c:pt idx="35">
                  <c:v>1598482</c:v>
                </c:pt>
                <c:pt idx="36">
                  <c:v>1662565</c:v>
                </c:pt>
                <c:pt idx="37">
                  <c:v>1687904</c:v>
                </c:pt>
                <c:pt idx="38">
                  <c:v>1760599</c:v>
                </c:pt>
                <c:pt idx="39">
                  <c:v>1733615</c:v>
                </c:pt>
                <c:pt idx="40">
                  <c:v>1760522</c:v>
                </c:pt>
                <c:pt idx="41">
                  <c:v>1789528</c:v>
                </c:pt>
                <c:pt idx="42">
                  <c:v>1864833</c:v>
                </c:pt>
                <c:pt idx="43">
                  <c:v>1876894</c:v>
                </c:pt>
                <c:pt idx="44">
                  <c:v>1846786</c:v>
                </c:pt>
                <c:pt idx="45">
                  <c:v>1827511</c:v>
                </c:pt>
                <c:pt idx="46">
                  <c:v>1835282</c:v>
                </c:pt>
                <c:pt idx="47">
                  <c:v>1853715</c:v>
                </c:pt>
                <c:pt idx="48">
                  <c:v>1858377</c:v>
                </c:pt>
                <c:pt idx="49">
                  <c:v>1829822</c:v>
                </c:pt>
                <c:pt idx="50">
                  <c:v>1812848</c:v>
                </c:pt>
                <c:pt idx="51">
                  <c:v>1832545</c:v>
                </c:pt>
                <c:pt idx="52">
                  <c:v>1854934</c:v>
                </c:pt>
                <c:pt idx="53">
                  <c:v>1907408</c:v>
                </c:pt>
                <c:pt idx="54">
                  <c:v>1936995</c:v>
                </c:pt>
                <c:pt idx="55">
                  <c:v>1939358</c:v>
                </c:pt>
                <c:pt idx="56">
                  <c:v>1975970</c:v>
                </c:pt>
              </c:numCache>
            </c:numRef>
          </c:val>
          <c:extLst>
            <c:ext xmlns:c16="http://schemas.microsoft.com/office/drawing/2014/chart" uri="{C3380CC4-5D6E-409C-BE32-E72D297353CC}">
              <c16:uniqueId val="{00000000-A335-448A-BD8A-5DD6D2579FDD}"/>
            </c:ext>
          </c:extLst>
        </c:ser>
        <c:ser>
          <c:idx val="1"/>
          <c:order val="1"/>
          <c:tx>
            <c:strRef>
              <c:f>'Data 1'!$C$4</c:f>
              <c:strCache>
                <c:ptCount val="1"/>
                <c:pt idx="0">
                  <c:v>Others
(including family members)</c:v>
                </c:pt>
              </c:strCache>
            </c:strRef>
          </c:tx>
          <c:spPr>
            <a:solidFill>
              <a:srgbClr val="BFBFBF"/>
            </a:solidFill>
            <a:ln w="6350">
              <a:solidFill>
                <a:srgbClr val="000000"/>
              </a:solidFill>
              <a:prstDash val="solid"/>
            </a:ln>
          </c:spPr>
          <c:invertIfNegative val="0"/>
          <c:cat>
            <c:numRef>
              <c:f>'Data 1'!$A$6:$A$62</c:f>
              <c:numCache>
                <c:formatCode>General</c:formatCode>
                <c:ptCount val="57"/>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pt idx="56">
                  <c:v>2021</c:v>
                </c:pt>
              </c:numCache>
            </c:numRef>
          </c:cat>
          <c:val>
            <c:numRef>
              <c:f>'Data 1'!$C$6:$C$62</c:f>
              <c:numCache>
                <c:formatCode>#,##0</c:formatCode>
                <c:ptCount val="57"/>
                <c:pt idx="0">
                  <c:v>181676</c:v>
                </c:pt>
                <c:pt idx="1">
                  <c:v>170727</c:v>
                </c:pt>
                <c:pt idx="2">
                  <c:v>162779</c:v>
                </c:pt>
                <c:pt idx="3">
                  <c:v>153509</c:v>
                </c:pt>
                <c:pt idx="4">
                  <c:v>156160</c:v>
                </c:pt>
                <c:pt idx="5">
                  <c:v>167116</c:v>
                </c:pt>
                <c:pt idx="6">
                  <c:v>146101</c:v>
                </c:pt>
                <c:pt idx="7">
                  <c:v>131300</c:v>
                </c:pt>
                <c:pt idx="8">
                  <c:v>107502</c:v>
                </c:pt>
                <c:pt idx="9">
                  <c:v>102116</c:v>
                </c:pt>
                <c:pt idx="10">
                  <c:v>109835</c:v>
                </c:pt>
                <c:pt idx="11">
                  <c:v>91398</c:v>
                </c:pt>
                <c:pt idx="12">
                  <c:v>66524</c:v>
                </c:pt>
                <c:pt idx="13">
                  <c:v>82152</c:v>
                </c:pt>
                <c:pt idx="14">
                  <c:v>42660</c:v>
                </c:pt>
                <c:pt idx="15">
                  <c:v>43329</c:v>
                </c:pt>
                <c:pt idx="16">
                  <c:v>44306</c:v>
                </c:pt>
                <c:pt idx="17">
                  <c:v>40738</c:v>
                </c:pt>
                <c:pt idx="18">
                  <c:v>42529</c:v>
                </c:pt>
                <c:pt idx="19">
                  <c:v>33827</c:v>
                </c:pt>
                <c:pt idx="20">
                  <c:v>17945</c:v>
                </c:pt>
                <c:pt idx="21">
                  <c:v>29348</c:v>
                </c:pt>
                <c:pt idx="22">
                  <c:v>29721</c:v>
                </c:pt>
                <c:pt idx="23">
                  <c:v>31191</c:v>
                </c:pt>
                <c:pt idx="24">
                  <c:v>6138</c:v>
                </c:pt>
                <c:pt idx="25">
                  <c:v>7709</c:v>
                </c:pt>
                <c:pt idx="26">
                  <c:v>10460</c:v>
                </c:pt>
                <c:pt idx="27">
                  <c:v>7713</c:v>
                </c:pt>
                <c:pt idx="28">
                  <c:v>11319</c:v>
                </c:pt>
                <c:pt idx="29">
                  <c:v>7381</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6">
                  <c:v>0</c:v>
                </c:pt>
              </c:numCache>
            </c:numRef>
          </c:val>
          <c:extLst>
            <c:ext xmlns:c16="http://schemas.microsoft.com/office/drawing/2014/chart" uri="{C3380CC4-5D6E-409C-BE32-E72D297353CC}">
              <c16:uniqueId val="{00000001-A335-448A-BD8A-5DD6D2579FDD}"/>
            </c:ext>
          </c:extLst>
        </c:ser>
        <c:dLbls>
          <c:showLegendKey val="0"/>
          <c:showVal val="0"/>
          <c:showCatName val="0"/>
          <c:showSerName val="0"/>
          <c:showPercent val="0"/>
          <c:showBubbleSize val="0"/>
        </c:dLbls>
        <c:gapWidth val="0"/>
        <c:overlap val="100"/>
        <c:axId val="128507904"/>
        <c:axId val="128509824"/>
      </c:barChart>
      <c:catAx>
        <c:axId val="128507904"/>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28509824"/>
        <c:crosses val="autoZero"/>
        <c:auto val="1"/>
        <c:lblAlgn val="ctr"/>
        <c:lblOffset val="100"/>
        <c:tickLblSkip val="5"/>
        <c:tickMarkSkip val="1"/>
        <c:noMultiLvlLbl val="0"/>
      </c:catAx>
      <c:valAx>
        <c:axId val="128509824"/>
        <c:scaling>
          <c:orientation val="minMax"/>
          <c:max val="2000000"/>
          <c:min val="0"/>
        </c:scaling>
        <c:delete val="0"/>
        <c:axPos val="l"/>
        <c:majorGridlines>
          <c:spPr>
            <a:ln w="3175">
              <a:solidFill>
                <a:schemeClr val="tx1"/>
              </a:solidFill>
              <a:prstDash val="solid"/>
            </a:ln>
          </c:spPr>
        </c:majorGridlines>
        <c:minorGridlines>
          <c:spPr>
            <a:ln w="3175">
              <a:solidFill>
                <a:schemeClr val="accent1"/>
              </a:solidFill>
            </a:ln>
          </c:spPr>
        </c:minorGridlines>
        <c:numFmt formatCode="#,##0" sourceLinked="1"/>
        <c:majorTickMark val="out"/>
        <c:minorTickMark val="none"/>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28507904"/>
        <c:crosses val="autoZero"/>
        <c:crossBetween val="between"/>
        <c:majorUnit val="200000"/>
        <c:minorUnit val="200000"/>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436912777207189E-2"/>
          <c:y val="0.22711977575041081"/>
          <c:w val="0.76959691632748806"/>
          <c:h val="0.62132216451666944"/>
        </c:manualLayout>
      </c:layout>
      <c:lineChart>
        <c:grouping val="standard"/>
        <c:varyColors val="0"/>
        <c:ser>
          <c:idx val="0"/>
          <c:order val="0"/>
          <c:tx>
            <c:strRef>
              <c:f>'Data 2'!$B$3</c:f>
              <c:strCache>
                <c:ptCount val="1"/>
                <c:pt idx="0">
                  <c:v>Percentage</c:v>
                </c:pt>
              </c:strCache>
            </c:strRef>
          </c:tx>
          <c:spPr>
            <a:ln w="44450">
              <a:solidFill>
                <a:schemeClr val="accent3"/>
              </a:solidFill>
              <a:prstDash val="solid"/>
            </a:ln>
          </c:spPr>
          <c:marker>
            <c:symbol val="none"/>
          </c:marker>
          <c:cat>
            <c:numRef>
              <c:f>'Data 2'!$A$5:$A$60</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'Data 2'!$B$5:$B$61</c:f>
              <c:numCache>
                <c:formatCode>0.0</c:formatCode>
                <c:ptCount val="57"/>
                <c:pt idx="0">
                  <c:v>23.1</c:v>
                </c:pt>
                <c:pt idx="1">
                  <c:v>24.2</c:v>
                </c:pt>
                <c:pt idx="2">
                  <c:v>28.7</c:v>
                </c:pt>
                <c:pt idx="3">
                  <c:v>29.7</c:v>
                </c:pt>
                <c:pt idx="4">
                  <c:v>29.8</c:v>
                </c:pt>
                <c:pt idx="5">
                  <c:v>34.4</c:v>
                </c:pt>
                <c:pt idx="6">
                  <c:v>37.4</c:v>
                </c:pt>
                <c:pt idx="7">
                  <c:v>42.7</c:v>
                </c:pt>
                <c:pt idx="8">
                  <c:v>44</c:v>
                </c:pt>
                <c:pt idx="9">
                  <c:v>47.3</c:v>
                </c:pt>
                <c:pt idx="10">
                  <c:v>51.5</c:v>
                </c:pt>
                <c:pt idx="11">
                  <c:v>55.6</c:v>
                </c:pt>
                <c:pt idx="12">
                  <c:v>57.1</c:v>
                </c:pt>
                <c:pt idx="13">
                  <c:v>60.8</c:v>
                </c:pt>
                <c:pt idx="14">
                  <c:v>68.900000000000006</c:v>
                </c:pt>
                <c:pt idx="15">
                  <c:v>68.3</c:v>
                </c:pt>
                <c:pt idx="16">
                  <c:v>72.3</c:v>
                </c:pt>
                <c:pt idx="17">
                  <c:v>75.2</c:v>
                </c:pt>
                <c:pt idx="18">
                  <c:v>78.900000000000006</c:v>
                </c:pt>
                <c:pt idx="19">
                  <c:v>80</c:v>
                </c:pt>
                <c:pt idx="20">
                  <c:v>79.7</c:v>
                </c:pt>
                <c:pt idx="21">
                  <c:v>81.3</c:v>
                </c:pt>
                <c:pt idx="22">
                  <c:v>82.1</c:v>
                </c:pt>
                <c:pt idx="23">
                  <c:v>81.7</c:v>
                </c:pt>
                <c:pt idx="24">
                  <c:v>80.844365530303037</c:v>
                </c:pt>
                <c:pt idx="25">
                  <c:v>78.889744801512279</c:v>
                </c:pt>
                <c:pt idx="26">
                  <c:v>81.009343936381711</c:v>
                </c:pt>
                <c:pt idx="27">
                  <c:v>81.218528464017183</c:v>
                </c:pt>
                <c:pt idx="28">
                  <c:v>82.635246842709535</c:v>
                </c:pt>
                <c:pt idx="29">
                  <c:v>82.315969802555173</c:v>
                </c:pt>
                <c:pt idx="30">
                  <c:v>80.720812182741113</c:v>
                </c:pt>
                <c:pt idx="31">
                  <c:v>79.565557404326128</c:v>
                </c:pt>
                <c:pt idx="32">
                  <c:v>79.192632719393288</c:v>
                </c:pt>
                <c:pt idx="33">
                  <c:v>78.888398950131233</c:v>
                </c:pt>
                <c:pt idx="34">
                  <c:v>78.657822784810122</c:v>
                </c:pt>
                <c:pt idx="35">
                  <c:v>79.289781746031736</c:v>
                </c:pt>
                <c:pt idx="36">
                  <c:v>80.707038834951462</c:v>
                </c:pt>
                <c:pt idx="37">
                  <c:v>81.620116054158615</c:v>
                </c:pt>
                <c:pt idx="38">
                  <c:v>85.424502668607474</c:v>
                </c:pt>
                <c:pt idx="39">
                  <c:v>83.992974806201545</c:v>
                </c:pt>
                <c:pt idx="40">
                  <c:v>83.914299332697809</c:v>
                </c:pt>
                <c:pt idx="41">
                  <c:v>84.054861437294505</c:v>
                </c:pt>
                <c:pt idx="42">
                  <c:v>85.621349862258953</c:v>
                </c:pt>
                <c:pt idx="43">
                  <c:v>85.042772995015852</c:v>
                </c:pt>
                <c:pt idx="44">
                  <c:v>88.32070779531324</c:v>
                </c:pt>
                <c:pt idx="45">
                  <c:v>87.776705091258407</c:v>
                </c:pt>
                <c:pt idx="46">
                  <c:v>87.228231939163493</c:v>
                </c:pt>
                <c:pt idx="47">
                  <c:v>87.853791469194306</c:v>
                </c:pt>
                <c:pt idx="48">
                  <c:v>88.790109890109889</c:v>
                </c:pt>
                <c:pt idx="49">
                  <c:v>88.311872586872582</c:v>
                </c:pt>
                <c:pt idx="50">
                  <c:v>88.431609756097558</c:v>
                </c:pt>
                <c:pt idx="51">
                  <c:v>88.48599710284887</c:v>
                </c:pt>
                <c:pt idx="52">
                  <c:v>87.745222327341537</c:v>
                </c:pt>
                <c:pt idx="53">
                  <c:v>87.939511295527879</c:v>
                </c:pt>
                <c:pt idx="54">
                  <c:v>88.649656750572078</c:v>
                </c:pt>
                <c:pt idx="55">
                  <c:v>90.16076243607624</c:v>
                </c:pt>
                <c:pt idx="56">
                  <c:v>90.103511171910625</c:v>
                </c:pt>
              </c:numCache>
            </c:numRef>
          </c:val>
          <c:smooth val="0"/>
          <c:extLst>
            <c:ext xmlns:c16="http://schemas.microsoft.com/office/drawing/2014/chart" uri="{C3380CC4-5D6E-409C-BE32-E72D297353CC}">
              <c16:uniqueId val="{00000000-9C5A-4375-92A6-6DC739F01696}"/>
            </c:ext>
          </c:extLst>
        </c:ser>
        <c:dLbls>
          <c:showLegendKey val="0"/>
          <c:showVal val="0"/>
          <c:showCatName val="0"/>
          <c:showSerName val="0"/>
          <c:showPercent val="0"/>
          <c:showBubbleSize val="0"/>
        </c:dLbls>
        <c:smooth val="0"/>
        <c:axId val="129542016"/>
        <c:axId val="129626112"/>
      </c:lineChart>
      <c:catAx>
        <c:axId val="129542016"/>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29626112"/>
        <c:crosses val="autoZero"/>
        <c:auto val="1"/>
        <c:lblAlgn val="ctr"/>
        <c:lblOffset val="100"/>
        <c:tickLblSkip val="5"/>
        <c:tickMarkSkip val="1"/>
        <c:noMultiLvlLbl val="0"/>
      </c:catAx>
      <c:valAx>
        <c:axId val="129626112"/>
        <c:scaling>
          <c:orientation val="minMax"/>
        </c:scaling>
        <c:delete val="0"/>
        <c:axPos val="l"/>
        <c:majorGridlines>
          <c:spPr>
            <a:ln w="3175">
              <a:solidFill>
                <a:schemeClr val="tx1"/>
              </a:solidFill>
              <a:prstDash val="solid"/>
            </a:ln>
          </c:spPr>
        </c:majorGridlines>
        <c:minorGridlines/>
        <c:title>
          <c:tx>
            <c:rich>
              <a:bodyPr rot="0" vert="horz"/>
              <a:lstStyle/>
              <a:p>
                <a:pPr algn="ctr">
                  <a:defRPr sz="1400" b="0" i="0" u="none" strike="noStrike" baseline="0">
                    <a:solidFill>
                      <a:srgbClr val="000000"/>
                    </a:solidFill>
                    <a:latin typeface="Arial"/>
                    <a:ea typeface="Arial"/>
                    <a:cs typeface="Arial"/>
                  </a:defRPr>
                </a:pPr>
                <a:r>
                  <a:rPr lang="fi-FI" sz="1400"/>
                  <a:t>%</a:t>
                </a:r>
              </a:p>
            </c:rich>
          </c:tx>
          <c:layout>
            <c:manualLayout>
              <c:xMode val="edge"/>
              <c:yMode val="edge"/>
              <c:x val="5.2052594874915994E-2"/>
              <c:y val="0.15866431710200532"/>
            </c:manualLayout>
          </c:layout>
          <c:overlay val="0"/>
          <c:spPr>
            <a:noFill/>
            <a:ln w="25400">
              <a:noFill/>
            </a:ln>
          </c:spPr>
        </c:title>
        <c:numFmt formatCode="0" sourceLinked="0"/>
        <c:majorTickMark val="out"/>
        <c:minorTickMark val="none"/>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29542016"/>
        <c:crosses val="autoZero"/>
        <c:crossBetween val="midCat"/>
        <c:majorUnit val="20"/>
        <c:minorUnit val="20"/>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195975503062109E-2"/>
          <c:y val="0.22180635051140696"/>
          <c:w val="0.74449663357297724"/>
          <c:h val="0.62219369165199734"/>
        </c:manualLayout>
      </c:layout>
      <c:barChart>
        <c:barDir val="col"/>
        <c:grouping val="stacked"/>
        <c:varyColors val="0"/>
        <c:ser>
          <c:idx val="0"/>
          <c:order val="0"/>
          <c:tx>
            <c:strRef>
              <c:f>'Data 3'!$B$4</c:f>
              <c:strCache>
                <c:ptCount val="1"/>
                <c:pt idx="0">
                  <c:v>Agricultural entrepreneurs</c:v>
                </c:pt>
              </c:strCache>
            </c:strRef>
          </c:tx>
          <c:spPr>
            <a:solidFill>
              <a:schemeClr val="accent3"/>
            </a:solidFill>
            <a:ln w="6350">
              <a:solidFill>
                <a:srgbClr val="000000"/>
              </a:solidFill>
              <a:prstDash val="solid"/>
            </a:ln>
          </c:spPr>
          <c:invertIfNegative val="0"/>
          <c:cat>
            <c:numRef>
              <c:f>'Data 3'!$A$8:$A$40</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3'!$B$8:$B$40</c:f>
              <c:numCache>
                <c:formatCode>#,##0</c:formatCode>
                <c:ptCount val="33"/>
                <c:pt idx="0">
                  <c:v>10124</c:v>
                </c:pt>
                <c:pt idx="1">
                  <c:v>11186</c:v>
                </c:pt>
                <c:pt idx="2">
                  <c:v>12274</c:v>
                </c:pt>
                <c:pt idx="3">
                  <c:v>10677</c:v>
                </c:pt>
                <c:pt idx="4">
                  <c:v>9039</c:v>
                </c:pt>
                <c:pt idx="5">
                  <c:v>8689</c:v>
                </c:pt>
                <c:pt idx="6">
                  <c:v>7421</c:v>
                </c:pt>
                <c:pt idx="7">
                  <c:v>7149</c:v>
                </c:pt>
                <c:pt idx="8">
                  <c:v>7486</c:v>
                </c:pt>
                <c:pt idx="9">
                  <c:v>10131</c:v>
                </c:pt>
                <c:pt idx="10">
                  <c:v>11062</c:v>
                </c:pt>
                <c:pt idx="11">
                  <c:v>11872</c:v>
                </c:pt>
                <c:pt idx="12">
                  <c:v>12992</c:v>
                </c:pt>
                <c:pt idx="13">
                  <c:v>13919</c:v>
                </c:pt>
                <c:pt idx="14">
                  <c:v>14212</c:v>
                </c:pt>
                <c:pt idx="15">
                  <c:v>13504</c:v>
                </c:pt>
                <c:pt idx="16">
                  <c:v>14827</c:v>
                </c:pt>
                <c:pt idx="17">
                  <c:v>18046</c:v>
                </c:pt>
                <c:pt idx="18">
                  <c:v>18348</c:v>
                </c:pt>
                <c:pt idx="19">
                  <c:v>18204</c:v>
                </c:pt>
                <c:pt idx="20">
                  <c:v>14590</c:v>
                </c:pt>
                <c:pt idx="21">
                  <c:v>15860</c:v>
                </c:pt>
                <c:pt idx="22">
                  <c:v>15065</c:v>
                </c:pt>
                <c:pt idx="23">
                  <c:v>14937</c:v>
                </c:pt>
                <c:pt idx="24">
                  <c:v>14675</c:v>
                </c:pt>
                <c:pt idx="25">
                  <c:v>13655</c:v>
                </c:pt>
                <c:pt idx="26">
                  <c:v>12558</c:v>
                </c:pt>
                <c:pt idx="27">
                  <c:v>10135</c:v>
                </c:pt>
                <c:pt idx="28">
                  <c:v>9750</c:v>
                </c:pt>
                <c:pt idx="29">
                  <c:v>9674</c:v>
                </c:pt>
                <c:pt idx="30">
                  <c:v>8928</c:v>
                </c:pt>
                <c:pt idx="31">
                  <c:v>8315</c:v>
                </c:pt>
                <c:pt idx="32">
                  <c:v>8747</c:v>
                </c:pt>
              </c:numCache>
            </c:numRef>
          </c:val>
          <c:extLst>
            <c:ext xmlns:c16="http://schemas.microsoft.com/office/drawing/2014/chart" uri="{C3380CC4-5D6E-409C-BE32-E72D297353CC}">
              <c16:uniqueId val="{00000000-BC7A-490F-AD9B-7D94E2AA3461}"/>
            </c:ext>
          </c:extLst>
        </c:ser>
        <c:ser>
          <c:idx val="1"/>
          <c:order val="1"/>
          <c:tx>
            <c:strRef>
              <c:f>'Data 3'!$C$4</c:f>
              <c:strCache>
                <c:ptCount val="1"/>
                <c:pt idx="0">
                  <c:v>Other self-employed persons</c:v>
                </c:pt>
              </c:strCache>
            </c:strRef>
          </c:tx>
          <c:spPr>
            <a:solidFill>
              <a:srgbClr val="BFBFBF"/>
            </a:solidFill>
            <a:ln w="6350">
              <a:solidFill>
                <a:srgbClr val="000000"/>
              </a:solidFill>
              <a:prstDash val="solid"/>
            </a:ln>
          </c:spPr>
          <c:invertIfNegative val="0"/>
          <c:cat>
            <c:numRef>
              <c:f>'Data 3'!$A$8:$A$40</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3'!$C$8:$C$40</c:f>
              <c:numCache>
                <c:formatCode>#,##0</c:formatCode>
                <c:ptCount val="33"/>
                <c:pt idx="0">
                  <c:v>2079</c:v>
                </c:pt>
                <c:pt idx="1">
                  <c:v>2509</c:v>
                </c:pt>
                <c:pt idx="2">
                  <c:v>2662</c:v>
                </c:pt>
                <c:pt idx="3">
                  <c:v>1971</c:v>
                </c:pt>
                <c:pt idx="4">
                  <c:v>2226</c:v>
                </c:pt>
                <c:pt idx="5">
                  <c:v>2628</c:v>
                </c:pt>
                <c:pt idx="6">
                  <c:v>2329</c:v>
                </c:pt>
                <c:pt idx="7">
                  <c:v>2436</c:v>
                </c:pt>
                <c:pt idx="8">
                  <c:v>2472</c:v>
                </c:pt>
                <c:pt idx="9">
                  <c:v>2794</c:v>
                </c:pt>
                <c:pt idx="10">
                  <c:v>3046</c:v>
                </c:pt>
                <c:pt idx="11">
                  <c:v>3473</c:v>
                </c:pt>
                <c:pt idx="12">
                  <c:v>4294</c:v>
                </c:pt>
                <c:pt idx="13">
                  <c:v>5570</c:v>
                </c:pt>
                <c:pt idx="14">
                  <c:v>5514</c:v>
                </c:pt>
                <c:pt idx="15">
                  <c:v>5320</c:v>
                </c:pt>
                <c:pt idx="16">
                  <c:v>5775</c:v>
                </c:pt>
                <c:pt idx="17">
                  <c:v>6025</c:v>
                </c:pt>
                <c:pt idx="18">
                  <c:v>5814</c:v>
                </c:pt>
                <c:pt idx="19">
                  <c:v>6014</c:v>
                </c:pt>
                <c:pt idx="20">
                  <c:v>5576</c:v>
                </c:pt>
                <c:pt idx="21">
                  <c:v>5945</c:v>
                </c:pt>
                <c:pt idx="22">
                  <c:v>6412</c:v>
                </c:pt>
                <c:pt idx="23">
                  <c:v>6669</c:v>
                </c:pt>
                <c:pt idx="24">
                  <c:v>6594</c:v>
                </c:pt>
                <c:pt idx="25">
                  <c:v>6546</c:v>
                </c:pt>
                <c:pt idx="26">
                  <c:v>6260</c:v>
                </c:pt>
                <c:pt idx="27">
                  <c:v>4525</c:v>
                </c:pt>
                <c:pt idx="28">
                  <c:v>4561</c:v>
                </c:pt>
                <c:pt idx="29">
                  <c:v>4744</c:v>
                </c:pt>
                <c:pt idx="30">
                  <c:v>4648</c:v>
                </c:pt>
                <c:pt idx="31">
                  <c:v>4654</c:v>
                </c:pt>
                <c:pt idx="32">
                  <c:v>4986</c:v>
                </c:pt>
              </c:numCache>
            </c:numRef>
          </c:val>
          <c:extLst>
            <c:ext xmlns:c16="http://schemas.microsoft.com/office/drawing/2014/chart" uri="{C3380CC4-5D6E-409C-BE32-E72D297353CC}">
              <c16:uniqueId val="{00000001-BC7A-490F-AD9B-7D94E2AA3461}"/>
            </c:ext>
          </c:extLst>
        </c:ser>
        <c:ser>
          <c:idx val="2"/>
          <c:order val="2"/>
          <c:tx>
            <c:strRef>
              <c:f>'Data 3'!$D$4</c:f>
              <c:strCache>
                <c:ptCount val="1"/>
                <c:pt idx="0">
                  <c:v>Persons having used the refund procedure for employers</c:v>
                </c:pt>
              </c:strCache>
            </c:strRef>
          </c:tx>
          <c:spPr>
            <a:solidFill>
              <a:schemeClr val="accent3">
                <a:lumMod val="20000"/>
                <a:lumOff val="80000"/>
              </a:schemeClr>
            </a:solidFill>
            <a:ln w="6350">
              <a:solidFill>
                <a:schemeClr val="accent1"/>
              </a:solidFill>
            </a:ln>
          </c:spPr>
          <c:invertIfNegative val="0"/>
          <c:cat>
            <c:numRef>
              <c:f>'Data 3'!$A$8:$A$40</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3'!$D$8:$D$40</c:f>
              <c:numCache>
                <c:formatCode>#,##0</c:formatCode>
                <c:ptCount val="33"/>
                <c:pt idx="16">
                  <c:v>7803</c:v>
                </c:pt>
                <c:pt idx="17">
                  <c:v>12989</c:v>
                </c:pt>
                <c:pt idx="18">
                  <c:v>14994</c:v>
                </c:pt>
                <c:pt idx="19">
                  <c:v>16575</c:v>
                </c:pt>
                <c:pt idx="20">
                  <c:v>19113</c:v>
                </c:pt>
                <c:pt idx="21">
                  <c:v>22173</c:v>
                </c:pt>
                <c:pt idx="22">
                  <c:v>25228</c:v>
                </c:pt>
                <c:pt idx="23">
                  <c:v>28737</c:v>
                </c:pt>
                <c:pt idx="24">
                  <c:v>30243</c:v>
                </c:pt>
                <c:pt idx="25">
                  <c:v>33920</c:v>
                </c:pt>
                <c:pt idx="26">
                  <c:v>34747</c:v>
                </c:pt>
                <c:pt idx="27">
                  <c:v>33693</c:v>
                </c:pt>
                <c:pt idx="28">
                  <c:v>34000</c:v>
                </c:pt>
                <c:pt idx="29">
                  <c:v>31755</c:v>
                </c:pt>
                <c:pt idx="30">
                  <c:v>29842</c:v>
                </c:pt>
                <c:pt idx="31">
                  <c:v>28687</c:v>
                </c:pt>
                <c:pt idx="32">
                  <c:v>29000</c:v>
                </c:pt>
              </c:numCache>
            </c:numRef>
          </c:val>
          <c:extLst>
            <c:ext xmlns:c16="http://schemas.microsoft.com/office/drawing/2014/chart" uri="{C3380CC4-5D6E-409C-BE32-E72D297353CC}">
              <c16:uniqueId val="{00000002-BC7A-490F-AD9B-7D94E2AA3461}"/>
            </c:ext>
          </c:extLst>
        </c:ser>
        <c:dLbls>
          <c:showLegendKey val="0"/>
          <c:showVal val="0"/>
          <c:showCatName val="0"/>
          <c:showSerName val="0"/>
          <c:showPercent val="0"/>
          <c:showBubbleSize val="0"/>
        </c:dLbls>
        <c:gapWidth val="0"/>
        <c:overlap val="100"/>
        <c:axId val="128507904"/>
        <c:axId val="128509824"/>
      </c:barChart>
      <c:catAx>
        <c:axId val="128507904"/>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i-FI"/>
          </a:p>
        </c:txPr>
        <c:crossAx val="128509824"/>
        <c:crosses val="autoZero"/>
        <c:auto val="1"/>
        <c:lblAlgn val="ctr"/>
        <c:lblOffset val="100"/>
        <c:tickLblSkip val="5"/>
        <c:tickMarkSkip val="1"/>
        <c:noMultiLvlLbl val="0"/>
      </c:catAx>
      <c:valAx>
        <c:axId val="128509824"/>
        <c:scaling>
          <c:orientation val="minMax"/>
          <c:min val="0"/>
        </c:scaling>
        <c:delete val="0"/>
        <c:axPos val="l"/>
        <c:majorGridlines>
          <c:spPr>
            <a:ln w="3175">
              <a:solidFill>
                <a:schemeClr val="tx1"/>
              </a:solidFill>
              <a:prstDash val="solid"/>
            </a:ln>
          </c:spPr>
        </c:majorGridlines>
        <c:numFmt formatCode="#,##0" sourceLinked="1"/>
        <c:majorTickMark val="out"/>
        <c:minorTickMark val="out"/>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28507904"/>
        <c:crosses val="autoZero"/>
        <c:crossBetween val="between"/>
        <c:minorUnit val="5000"/>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98204572254556"/>
          <c:y val="0.22858442694663167"/>
          <c:w val="0.74866070726666412"/>
          <c:h val="0.64961054336293067"/>
        </c:manualLayout>
      </c:layout>
      <c:barChart>
        <c:barDir val="col"/>
        <c:grouping val="stacked"/>
        <c:varyColors val="0"/>
        <c:ser>
          <c:idx val="0"/>
          <c:order val="0"/>
          <c:tx>
            <c:strRef>
              <c:f>'Data 4'!$B$4</c:f>
              <c:strCache>
                <c:ptCount val="1"/>
                <c:pt idx="0">
                  <c:v>Employers´ share</c:v>
                </c:pt>
              </c:strCache>
            </c:strRef>
          </c:tx>
          <c:spPr>
            <a:solidFill>
              <a:schemeClr val="accent3"/>
            </a:solidFill>
            <a:ln w="6350">
              <a:solidFill>
                <a:srgbClr val="000000"/>
              </a:solidFill>
              <a:prstDash val="solid"/>
            </a:ln>
          </c:spPr>
          <c:invertIfNegative val="0"/>
          <c:cat>
            <c:numRef>
              <c:f>'Data 4'!$A$5:$A$60</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'Data 4'!$B$5:$B$61</c:f>
              <c:numCache>
                <c:formatCode>#\ ##0.0</c:formatCode>
                <c:ptCount val="57"/>
                <c:pt idx="0">
                  <c:v>22.326470929557846</c:v>
                </c:pt>
                <c:pt idx="1">
                  <c:v>24.922278677302867</c:v>
                </c:pt>
                <c:pt idx="2">
                  <c:v>21.307272277752269</c:v>
                </c:pt>
                <c:pt idx="3">
                  <c:v>24.391264319099594</c:v>
                </c:pt>
                <c:pt idx="4">
                  <c:v>23.72431074064917</c:v>
                </c:pt>
                <c:pt idx="5">
                  <c:v>26.816809861867259</c:v>
                </c:pt>
                <c:pt idx="6">
                  <c:v>31.647731228965991</c:v>
                </c:pt>
                <c:pt idx="7">
                  <c:v>38.953498830252975</c:v>
                </c:pt>
                <c:pt idx="8">
                  <c:v>48.275004145832398</c:v>
                </c:pt>
                <c:pt idx="9">
                  <c:v>56.919686480886277</c:v>
                </c:pt>
                <c:pt idx="10">
                  <c:v>64.431261089891393</c:v>
                </c:pt>
                <c:pt idx="11">
                  <c:v>63.031818716961581</c:v>
                </c:pt>
                <c:pt idx="12">
                  <c:v>61.514488044361244</c:v>
                </c:pt>
                <c:pt idx="13">
                  <c:v>61.112265272725132</c:v>
                </c:pt>
                <c:pt idx="14">
                  <c:v>56.620393795211008</c:v>
                </c:pt>
                <c:pt idx="15">
                  <c:v>60.702712030314188</c:v>
                </c:pt>
                <c:pt idx="16">
                  <c:v>64.890906247004139</c:v>
                </c:pt>
                <c:pt idx="17">
                  <c:v>67.851844096519685</c:v>
                </c:pt>
                <c:pt idx="18">
                  <c:v>71.259837227724759</c:v>
                </c:pt>
                <c:pt idx="19">
                  <c:v>77.359415916968999</c:v>
                </c:pt>
                <c:pt idx="20">
                  <c:v>83.737161626915452</c:v>
                </c:pt>
                <c:pt idx="21">
                  <c:v>90.244508243731218</c:v>
                </c:pt>
                <c:pt idx="22">
                  <c:v>96.253503943165938</c:v>
                </c:pt>
                <c:pt idx="23">
                  <c:v>115.56714583406915</c:v>
                </c:pt>
                <c:pt idx="24">
                  <c:v>123.08353019730126</c:v>
                </c:pt>
                <c:pt idx="25">
                  <c:v>132.04156663689739</c:v>
                </c:pt>
                <c:pt idx="26">
                  <c:v>132.73230503235095</c:v>
                </c:pt>
                <c:pt idx="27">
                  <c:v>138.5312879999596</c:v>
                </c:pt>
                <c:pt idx="28">
                  <c:v>127.64777142588044</c:v>
                </c:pt>
                <c:pt idx="29">
                  <c:v>127.38481330299223</c:v>
                </c:pt>
                <c:pt idx="30">
                  <c:v>147.29807441642996</c:v>
                </c:pt>
                <c:pt idx="31">
                  <c:v>160.4853414130813</c:v>
                </c:pt>
                <c:pt idx="32">
                  <c:v>168.08022311810325</c:v>
                </c:pt>
                <c:pt idx="33">
                  <c:v>184.36864405211804</c:v>
                </c:pt>
                <c:pt idx="34">
                  <c:v>193.29453283086008</c:v>
                </c:pt>
                <c:pt idx="35">
                  <c:v>209.75254498216373</c:v>
                </c:pt>
                <c:pt idx="36">
                  <c:v>225.3315591290052</c:v>
                </c:pt>
                <c:pt idx="37">
                  <c:v>243.20815526009994</c:v>
                </c:pt>
                <c:pt idx="38">
                  <c:v>265.97964309900999</c:v>
                </c:pt>
                <c:pt idx="39">
                  <c:v>283.93233807800993</c:v>
                </c:pt>
                <c:pt idx="40">
                  <c:v>300.38141008038002</c:v>
                </c:pt>
                <c:pt idx="41">
                  <c:v>300.42727758799998</c:v>
                </c:pt>
                <c:pt idx="42">
                  <c:v>317.80304270600004</c:v>
                </c:pt>
                <c:pt idx="43">
                  <c:v>349.82675386999995</c:v>
                </c:pt>
                <c:pt idx="44">
                  <c:v>380.60988378599995</c:v>
                </c:pt>
                <c:pt idx="45">
                  <c:v>392.74884258048002</c:v>
                </c:pt>
                <c:pt idx="46">
                  <c:v>424.11099358844996</c:v>
                </c:pt>
                <c:pt idx="47">
                  <c:v>446.81496157499998</c:v>
                </c:pt>
                <c:pt idx="48">
                  <c:v>469.72606368687997</c:v>
                </c:pt>
                <c:pt idx="49">
                  <c:v>466.95751177151999</c:v>
                </c:pt>
                <c:pt idx="50">
                  <c:v>468.34625493067995</c:v>
                </c:pt>
                <c:pt idx="51">
                  <c:v>482.39768261429992</c:v>
                </c:pt>
                <c:pt idx="52">
                  <c:v>485.97162823817996</c:v>
                </c:pt>
                <c:pt idx="53">
                  <c:v>500.85520861859999</c:v>
                </c:pt>
                <c:pt idx="54">
                  <c:v>520.91368075574985</c:v>
                </c:pt>
                <c:pt idx="55">
                  <c:v>519.54381090149991</c:v>
                </c:pt>
                <c:pt idx="56">
                  <c:v>505.19532600000002</c:v>
                </c:pt>
              </c:numCache>
            </c:numRef>
          </c:val>
          <c:extLst>
            <c:ext xmlns:c16="http://schemas.microsoft.com/office/drawing/2014/chart" uri="{C3380CC4-5D6E-409C-BE32-E72D297353CC}">
              <c16:uniqueId val="{00000000-DB63-4572-9471-CA0A299596B9}"/>
            </c:ext>
          </c:extLst>
        </c:ser>
        <c:ser>
          <c:idx val="1"/>
          <c:order val="1"/>
          <c:tx>
            <c:strRef>
              <c:f>'Data 4'!$C$4</c:f>
              <c:strCache>
                <c:ptCount val="1"/>
                <c:pt idx="0">
                  <c:v>Kela refunds</c:v>
                </c:pt>
              </c:strCache>
            </c:strRef>
          </c:tx>
          <c:spPr>
            <a:solidFill>
              <a:schemeClr val="bg1">
                <a:lumMod val="75000"/>
              </a:schemeClr>
            </a:solidFill>
            <a:ln w="6350">
              <a:solidFill>
                <a:srgbClr val="000000"/>
              </a:solidFill>
              <a:prstDash val="solid"/>
            </a:ln>
          </c:spPr>
          <c:invertIfNegative val="0"/>
          <c:cat>
            <c:numRef>
              <c:f>'Data 4'!$A$5:$A$60</c:f>
              <c:numCache>
                <c:formatCode>General</c:formatCode>
                <c:ptCount val="56"/>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numCache>
            </c:numRef>
          </c:cat>
          <c:val>
            <c:numRef>
              <c:f>'Data 4'!$C$5:$C$61</c:f>
              <c:numCache>
                <c:formatCode>#\ ##0.0</c:formatCode>
                <c:ptCount val="57"/>
                <c:pt idx="0">
                  <c:v>3.8188486863682005</c:v>
                </c:pt>
                <c:pt idx="1">
                  <c:v>4.3902632645612902</c:v>
                </c:pt>
                <c:pt idx="2">
                  <c:v>9.1495658228678387</c:v>
                </c:pt>
                <c:pt idx="3">
                  <c:v>10.006471350027669</c:v>
                </c:pt>
                <c:pt idx="4">
                  <c:v>13.054484815153058</c:v>
                </c:pt>
                <c:pt idx="5">
                  <c:v>16.527856024407431</c:v>
                </c:pt>
                <c:pt idx="6">
                  <c:v>21.903868322308615</c:v>
                </c:pt>
                <c:pt idx="7">
                  <c:v>27.72025456924549</c:v>
                </c:pt>
                <c:pt idx="8">
                  <c:v>39.67817568238047</c:v>
                </c:pt>
                <c:pt idx="9">
                  <c:v>51.400791156006079</c:v>
                </c:pt>
                <c:pt idx="10">
                  <c:v>63.063557881033944</c:v>
                </c:pt>
                <c:pt idx="11">
                  <c:v>73.119643424777095</c:v>
                </c:pt>
                <c:pt idx="12">
                  <c:v>74.0953696181966</c:v>
                </c:pt>
                <c:pt idx="13">
                  <c:v>74.985524906109077</c:v>
                </c:pt>
                <c:pt idx="14">
                  <c:v>84.930590692816523</c:v>
                </c:pt>
                <c:pt idx="15">
                  <c:v>91.054068045471297</c:v>
                </c:pt>
                <c:pt idx="16">
                  <c:v>97.335894162701635</c:v>
                </c:pt>
                <c:pt idx="17">
                  <c:v>101.77797898660049</c:v>
                </c:pt>
                <c:pt idx="18">
                  <c:v>106.88975584158715</c:v>
                </c:pt>
                <c:pt idx="19">
                  <c:v>116.03949052513316</c:v>
                </c:pt>
                <c:pt idx="20">
                  <c:v>125.60539614143259</c:v>
                </c:pt>
                <c:pt idx="21">
                  <c:v>135.36642817618696</c:v>
                </c:pt>
                <c:pt idx="22">
                  <c:v>144.38025591474891</c:v>
                </c:pt>
                <c:pt idx="23">
                  <c:v>142.66057994560802</c:v>
                </c:pt>
                <c:pt idx="24">
                  <c:v>150.41422163468573</c:v>
                </c:pt>
                <c:pt idx="25">
                  <c:v>161.41001760927588</c:v>
                </c:pt>
                <c:pt idx="26">
                  <c:v>162.68261895511571</c:v>
                </c:pt>
                <c:pt idx="27">
                  <c:v>139.91763147670682</c:v>
                </c:pt>
                <c:pt idx="28">
                  <c:v>127.66919284932213</c:v>
                </c:pt>
                <c:pt idx="29">
                  <c:v>127.40503151000802</c:v>
                </c:pt>
                <c:pt idx="30">
                  <c:v>127.60447951723339</c:v>
                </c:pt>
                <c:pt idx="31">
                  <c:v>138.31416613266998</c:v>
                </c:pt>
                <c:pt idx="32">
                  <c:v>143.84022231080121</c:v>
                </c:pt>
                <c:pt idx="33">
                  <c:v>154.98034892267222</c:v>
                </c:pt>
                <c:pt idx="34">
                  <c:v>163.21714879282106</c:v>
                </c:pt>
                <c:pt idx="35">
                  <c:v>173.30432904856426</c:v>
                </c:pt>
                <c:pt idx="36">
                  <c:v>184.4682542026967</c:v>
                </c:pt>
                <c:pt idx="37">
                  <c:v>197.26762797360001</c:v>
                </c:pt>
                <c:pt idx="38">
                  <c:v>213.64375900791998</c:v>
                </c:pt>
                <c:pt idx="39">
                  <c:v>226.93394902540999</c:v>
                </c:pt>
                <c:pt idx="40">
                  <c:v>238.26292492499999</c:v>
                </c:pt>
                <c:pt idx="41">
                  <c:v>270.63551277199997</c:v>
                </c:pt>
                <c:pt idx="42">
                  <c:v>287.26846784400004</c:v>
                </c:pt>
                <c:pt idx="43">
                  <c:v>305.76786393999993</c:v>
                </c:pt>
                <c:pt idx="44">
                  <c:v>317.71630552199997</c:v>
                </c:pt>
                <c:pt idx="45">
                  <c:v>328.11146756351997</c:v>
                </c:pt>
                <c:pt idx="46">
                  <c:v>337.38525081555002</c:v>
                </c:pt>
                <c:pt idx="47">
                  <c:v>347.46452268299998</c:v>
                </c:pt>
                <c:pt idx="48">
                  <c:v>357.97320272912003</c:v>
                </c:pt>
                <c:pt idx="49">
                  <c:v>354.49744237248001</c:v>
                </c:pt>
                <c:pt idx="50">
                  <c:v>359.07171107132007</c:v>
                </c:pt>
                <c:pt idx="51">
                  <c:v>366.49195120569999</c:v>
                </c:pt>
                <c:pt idx="52">
                  <c:v>366.81194063382003</c:v>
                </c:pt>
                <c:pt idx="53">
                  <c:v>372.32542263509998</c:v>
                </c:pt>
                <c:pt idx="54">
                  <c:v>376.16583031925001</c:v>
                </c:pt>
                <c:pt idx="55">
                  <c:v>379.28811434009998</c:v>
                </c:pt>
                <c:pt idx="56">
                  <c:v>393.95967300000001</c:v>
                </c:pt>
              </c:numCache>
            </c:numRef>
          </c:val>
          <c:extLst>
            <c:ext xmlns:c16="http://schemas.microsoft.com/office/drawing/2014/chart" uri="{C3380CC4-5D6E-409C-BE32-E72D297353CC}">
              <c16:uniqueId val="{00000001-DB63-4572-9471-CA0A299596B9}"/>
            </c:ext>
          </c:extLst>
        </c:ser>
        <c:dLbls>
          <c:showLegendKey val="0"/>
          <c:showVal val="0"/>
          <c:showCatName val="0"/>
          <c:showSerName val="0"/>
          <c:showPercent val="0"/>
          <c:showBubbleSize val="0"/>
        </c:dLbls>
        <c:gapWidth val="0"/>
        <c:overlap val="100"/>
        <c:axId val="152518016"/>
        <c:axId val="152790144"/>
      </c:barChart>
      <c:catAx>
        <c:axId val="152518016"/>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52790144"/>
        <c:crosses val="autoZero"/>
        <c:auto val="1"/>
        <c:lblAlgn val="ctr"/>
        <c:lblOffset val="100"/>
        <c:tickLblSkip val="5"/>
        <c:tickMarkSkip val="1"/>
        <c:noMultiLvlLbl val="0"/>
      </c:catAx>
      <c:valAx>
        <c:axId val="152790144"/>
        <c:scaling>
          <c:orientation val="minMax"/>
          <c:max val="1000"/>
        </c:scaling>
        <c:delete val="0"/>
        <c:axPos val="l"/>
        <c:majorGridlines>
          <c:spPr>
            <a:ln w="3175">
              <a:solidFill>
                <a:srgbClr val="000000"/>
              </a:solidFill>
              <a:prstDash val="solid"/>
            </a:ln>
          </c:spPr>
        </c:majorGridlines>
        <c:title>
          <c:tx>
            <c:strRef>
              <c:f>'Data 4'!$B$3</c:f>
              <c:strCache>
                <c:ptCount val="1"/>
                <c:pt idx="0">
                  <c:v>Million euros</c:v>
                </c:pt>
              </c:strCache>
            </c:strRef>
          </c:tx>
          <c:layout>
            <c:manualLayout>
              <c:xMode val="edge"/>
              <c:yMode val="edge"/>
              <c:x val="5.091713587886175E-2"/>
              <c:y val="0.16813685523352134"/>
            </c:manualLayout>
          </c:layout>
          <c:overlay val="0"/>
          <c:spPr>
            <a:noFill/>
            <a:ln w="25400">
              <a:noFill/>
            </a:ln>
          </c:spPr>
          <c:txPr>
            <a:bodyPr rot="0" vert="horz"/>
            <a:lstStyle/>
            <a:p>
              <a:pPr algn="ctr">
                <a:defRPr sz="1400" b="0" i="0" u="none" strike="noStrike" baseline="0">
                  <a:solidFill>
                    <a:srgbClr val="000000"/>
                  </a:solidFill>
                  <a:latin typeface="Arial"/>
                  <a:ea typeface="Arial"/>
                  <a:cs typeface="Arial"/>
                </a:defRPr>
              </a:pPr>
              <a:endParaRPr lang="fi-FI"/>
            </a:p>
          </c:txPr>
        </c:title>
        <c:numFmt formatCode="#,##0" sourceLinked="0"/>
        <c:majorTickMark val="out"/>
        <c:minorTickMark val="out"/>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52518016"/>
        <c:crosses val="autoZero"/>
        <c:crossBetween val="between"/>
        <c:majorUnit val="100"/>
        <c:minorUnit val="50"/>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6938009560399"/>
          <c:y val="0.23991583205073866"/>
          <c:w val="0.7499489520331698"/>
          <c:h val="0.63827916694549158"/>
        </c:manualLayout>
      </c:layout>
      <c:barChart>
        <c:barDir val="col"/>
        <c:grouping val="stacked"/>
        <c:varyColors val="0"/>
        <c:ser>
          <c:idx val="1"/>
          <c:order val="0"/>
          <c:tx>
            <c:strRef>
              <c:f>Data5!$B$3</c:f>
              <c:strCache>
                <c:ptCount val="1"/>
                <c:pt idx="0">
                  <c:v>€/person</c:v>
                </c:pt>
              </c:strCache>
            </c:strRef>
          </c:tx>
          <c:spPr>
            <a:solidFill>
              <a:schemeClr val="accent3"/>
            </a:solidFill>
            <a:ln w="6350">
              <a:solidFill>
                <a:srgbClr val="000000"/>
              </a:solidFill>
              <a:prstDash val="solid"/>
            </a:ln>
          </c:spPr>
          <c:invertIfNegative val="0"/>
          <c:cat>
            <c:numRef>
              <c:f>Data5!$A$4:$A$60</c:f>
              <c:numCache>
                <c:formatCode>General</c:formatCode>
                <c:ptCount val="57"/>
                <c:pt idx="0">
                  <c:v>1965</c:v>
                </c:pt>
                <c:pt idx="1">
                  <c:v>1966</c:v>
                </c:pt>
                <c:pt idx="2">
                  <c:v>1967</c:v>
                </c:pt>
                <c:pt idx="3">
                  <c:v>1968</c:v>
                </c:pt>
                <c:pt idx="4">
                  <c:v>1969</c:v>
                </c:pt>
                <c:pt idx="5">
                  <c:v>1970</c:v>
                </c:pt>
                <c:pt idx="6">
                  <c:v>1971</c:v>
                </c:pt>
                <c:pt idx="7">
                  <c:v>1972</c:v>
                </c:pt>
                <c:pt idx="8">
                  <c:v>1973</c:v>
                </c:pt>
                <c:pt idx="9">
                  <c:v>1974</c:v>
                </c:pt>
                <c:pt idx="10">
                  <c:v>1975</c:v>
                </c:pt>
                <c:pt idx="11">
                  <c:v>1976</c:v>
                </c:pt>
                <c:pt idx="12">
                  <c:v>1977</c:v>
                </c:pt>
                <c:pt idx="13">
                  <c:v>1978</c:v>
                </c:pt>
                <c:pt idx="14">
                  <c:v>1979</c:v>
                </c:pt>
                <c:pt idx="15">
                  <c:v>1980</c:v>
                </c:pt>
                <c:pt idx="16">
                  <c:v>1981</c:v>
                </c:pt>
                <c:pt idx="17">
                  <c:v>1982</c:v>
                </c:pt>
                <c:pt idx="18">
                  <c:v>1983</c:v>
                </c:pt>
                <c:pt idx="19">
                  <c:v>1984</c:v>
                </c:pt>
                <c:pt idx="20">
                  <c:v>1985</c:v>
                </c:pt>
                <c:pt idx="21">
                  <c:v>1986</c:v>
                </c:pt>
                <c:pt idx="22">
                  <c:v>1987</c:v>
                </c:pt>
                <c:pt idx="23">
                  <c:v>1988</c:v>
                </c:pt>
                <c:pt idx="24">
                  <c:v>1989</c:v>
                </c:pt>
                <c:pt idx="25">
                  <c:v>1990</c:v>
                </c:pt>
                <c:pt idx="26">
                  <c:v>1991</c:v>
                </c:pt>
                <c:pt idx="27">
                  <c:v>1992</c:v>
                </c:pt>
                <c:pt idx="28">
                  <c:v>1993</c:v>
                </c:pt>
                <c:pt idx="29">
                  <c:v>1994</c:v>
                </c:pt>
                <c:pt idx="30">
                  <c:v>1995</c:v>
                </c:pt>
                <c:pt idx="31">
                  <c:v>1996</c:v>
                </c:pt>
                <c:pt idx="32">
                  <c:v>1997</c:v>
                </c:pt>
                <c:pt idx="33">
                  <c:v>1998</c:v>
                </c:pt>
                <c:pt idx="34">
                  <c:v>1999</c:v>
                </c:pt>
                <c:pt idx="35">
                  <c:v>2000</c:v>
                </c:pt>
                <c:pt idx="36">
                  <c:v>2001</c:v>
                </c:pt>
                <c:pt idx="37">
                  <c:v>2002</c:v>
                </c:pt>
                <c:pt idx="38">
                  <c:v>2003</c:v>
                </c:pt>
                <c:pt idx="39">
                  <c:v>2004</c:v>
                </c:pt>
                <c:pt idx="40">
                  <c:v>2005</c:v>
                </c:pt>
                <c:pt idx="41">
                  <c:v>2006</c:v>
                </c:pt>
                <c:pt idx="42">
                  <c:v>2007</c:v>
                </c:pt>
                <c:pt idx="43">
                  <c:v>2008</c:v>
                </c:pt>
                <c:pt idx="44">
                  <c:v>2009</c:v>
                </c:pt>
                <c:pt idx="45">
                  <c:v>2010</c:v>
                </c:pt>
                <c:pt idx="46">
                  <c:v>2011</c:v>
                </c:pt>
                <c:pt idx="47">
                  <c:v>2012</c:v>
                </c:pt>
                <c:pt idx="48">
                  <c:v>2013</c:v>
                </c:pt>
                <c:pt idx="49">
                  <c:v>2014</c:v>
                </c:pt>
                <c:pt idx="50">
                  <c:v>2015</c:v>
                </c:pt>
                <c:pt idx="51">
                  <c:v>2016</c:v>
                </c:pt>
                <c:pt idx="52">
                  <c:v>2017</c:v>
                </c:pt>
                <c:pt idx="53">
                  <c:v>2018</c:v>
                </c:pt>
                <c:pt idx="54">
                  <c:v>2019</c:v>
                </c:pt>
                <c:pt idx="55">
                  <c:v>2020</c:v>
                </c:pt>
                <c:pt idx="56">
                  <c:v>2021</c:v>
                </c:pt>
              </c:numCache>
            </c:numRef>
          </c:cat>
          <c:val>
            <c:numRef>
              <c:f>Data5!$B$4:$B$60</c:f>
              <c:numCache>
                <c:formatCode>0.0</c:formatCode>
                <c:ptCount val="57"/>
                <c:pt idx="0">
                  <c:v>7.2098912646567292</c:v>
                </c:pt>
                <c:pt idx="1">
                  <c:v>8.1259638861642749</c:v>
                </c:pt>
                <c:pt idx="2">
                  <c:v>15.196191010848501</c:v>
                </c:pt>
                <c:pt idx="3">
                  <c:v>16.485451689370578</c:v>
                </c:pt>
                <c:pt idx="4">
                  <c:v>20.918804937310107</c:v>
                </c:pt>
                <c:pt idx="5">
                  <c:v>22.752980468730119</c:v>
                </c:pt>
                <c:pt idx="6">
                  <c:v>28.835942357137363</c:v>
                </c:pt>
                <c:pt idx="7">
                  <c:v>32.796341051893336</c:v>
                </c:pt>
                <c:pt idx="8">
                  <c:v>45.254374447416694</c:v>
                </c:pt>
                <c:pt idx="9">
                  <c:v>53.22805712919417</c:v>
                </c:pt>
                <c:pt idx="10">
                  <c:v>59.454940280697038</c:v>
                </c:pt>
                <c:pt idx="11">
                  <c:v>66.320950179931927</c:v>
                </c:pt>
                <c:pt idx="12">
                  <c:v>66.93505865376838</c:v>
                </c:pt>
                <c:pt idx="13">
                  <c:v>63.387833362730476</c:v>
                </c:pt>
                <c:pt idx="14">
                  <c:v>64.10354215672352</c:v>
                </c:pt>
                <c:pt idx="15">
                  <c:v>66.906702969901261</c:v>
                </c:pt>
                <c:pt idx="16">
                  <c:v>66.525163731458846</c:v>
                </c:pt>
                <c:pt idx="17">
                  <c:v>66.221523780232602</c:v>
                </c:pt>
                <c:pt idx="18">
                  <c:v>65.837260957711152</c:v>
                </c:pt>
                <c:pt idx="19">
                  <c:v>69.885120574123576</c:v>
                </c:pt>
                <c:pt idx="20">
                  <c:v>75.387150488994678</c:v>
                </c:pt>
                <c:pt idx="21">
                  <c:v>79.42118934634756</c:v>
                </c:pt>
                <c:pt idx="22">
                  <c:v>84.2335454714771</c:v>
                </c:pt>
                <c:pt idx="23">
                  <c:v>83.137425585784314</c:v>
                </c:pt>
                <c:pt idx="24">
                  <c:v>87.778225492078064</c:v>
                </c:pt>
                <c:pt idx="25">
                  <c:v>96.248346831083254</c:v>
                </c:pt>
                <c:pt idx="26">
                  <c:v>99.174465092659517</c:v>
                </c:pt>
                <c:pt idx="27">
                  <c:v>92.050952220264705</c:v>
                </c:pt>
                <c:pt idx="28">
                  <c:v>87.997651577083474</c:v>
                </c:pt>
                <c:pt idx="29">
                  <c:v>89.415698860667206</c:v>
                </c:pt>
                <c:pt idx="30">
                  <c:v>89.160328901489237</c:v>
                </c:pt>
                <c:pt idx="31">
                  <c:v>96.415271041833535</c:v>
                </c:pt>
                <c:pt idx="32">
                  <c:v>98.392924196250064</c:v>
                </c:pt>
                <c:pt idx="33">
                  <c:v>103.12608058074147</c:v>
                </c:pt>
                <c:pt idx="34">
                  <c:v>105.06468574850791</c:v>
                </c:pt>
                <c:pt idx="35">
                  <c:v>108.4180672967004</c:v>
                </c:pt>
                <c:pt idx="36">
                  <c:v>110.95401034106739</c:v>
                </c:pt>
                <c:pt idx="37">
                  <c:v>116.87135522731151</c:v>
                </c:pt>
                <c:pt idx="38">
                  <c:v>121.34720001994775</c:v>
                </c:pt>
                <c:pt idx="39">
                  <c:v>130.90216052895829</c:v>
                </c:pt>
                <c:pt idx="40">
                  <c:v>135.33652230702032</c:v>
                </c:pt>
                <c:pt idx="41">
                  <c:v>151.23290206803136</c:v>
                </c:pt>
                <c:pt idx="42">
                  <c:v>154.0451439051111</c:v>
                </c:pt>
                <c:pt idx="43">
                  <c:v>162.91163163183427</c:v>
                </c:pt>
                <c:pt idx="44">
                  <c:v>172.03742367659271</c:v>
                </c:pt>
                <c:pt idx="45">
                  <c:v>179.54007804249605</c:v>
                </c:pt>
                <c:pt idx="46">
                  <c:v>183.83292094378413</c:v>
                </c:pt>
                <c:pt idx="47">
                  <c:v>187.44225659446033</c:v>
                </c:pt>
                <c:pt idx="48">
                  <c:v>192.62679355648504</c:v>
                </c:pt>
                <c:pt idx="49">
                  <c:v>193.73329338726936</c:v>
                </c:pt>
                <c:pt idx="50">
                  <c:v>198.0705007101092</c:v>
                </c:pt>
                <c:pt idx="51">
                  <c:v>199.99069665721714</c:v>
                </c:pt>
                <c:pt idx="52">
                  <c:v>197.7493218808971</c:v>
                </c:pt>
                <c:pt idx="53">
                  <c:v>195.19967549423092</c:v>
                </c:pt>
                <c:pt idx="54">
                  <c:v>194.20072345011218</c:v>
                </c:pt>
                <c:pt idx="55">
                  <c:v>195.57405818837989</c:v>
                </c:pt>
                <c:pt idx="56">
                  <c:v>199.37533110320501</c:v>
                </c:pt>
              </c:numCache>
            </c:numRef>
          </c:val>
          <c:extLst>
            <c:ext xmlns:c16="http://schemas.microsoft.com/office/drawing/2014/chart" uri="{C3380CC4-5D6E-409C-BE32-E72D297353CC}">
              <c16:uniqueId val="{00000001-2A2C-4613-9B27-0A15C887E047}"/>
            </c:ext>
          </c:extLst>
        </c:ser>
        <c:dLbls>
          <c:showLegendKey val="0"/>
          <c:showVal val="0"/>
          <c:showCatName val="0"/>
          <c:showSerName val="0"/>
          <c:showPercent val="0"/>
          <c:showBubbleSize val="0"/>
        </c:dLbls>
        <c:gapWidth val="0"/>
        <c:overlap val="100"/>
        <c:axId val="152518016"/>
        <c:axId val="152790144"/>
      </c:barChart>
      <c:catAx>
        <c:axId val="152518016"/>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52790144"/>
        <c:crosses val="autoZero"/>
        <c:auto val="1"/>
        <c:lblAlgn val="ctr"/>
        <c:lblOffset val="100"/>
        <c:tickLblSkip val="5"/>
        <c:tickMarkSkip val="1"/>
        <c:noMultiLvlLbl val="0"/>
      </c:catAx>
      <c:valAx>
        <c:axId val="152790144"/>
        <c:scaling>
          <c:orientation val="minMax"/>
          <c:max val="250"/>
        </c:scaling>
        <c:delete val="0"/>
        <c:axPos val="l"/>
        <c:majorGridlines>
          <c:spPr>
            <a:ln w="3175">
              <a:solidFill>
                <a:srgbClr val="000000"/>
              </a:solidFill>
              <a:prstDash val="solid"/>
            </a:ln>
          </c:spPr>
        </c:majorGridlines>
        <c:title>
          <c:tx>
            <c:strRef>
              <c:f>Data5!$B$3</c:f>
              <c:strCache>
                <c:ptCount val="1"/>
                <c:pt idx="0">
                  <c:v>€/person</c:v>
                </c:pt>
              </c:strCache>
            </c:strRef>
          </c:tx>
          <c:layout>
            <c:manualLayout>
              <c:xMode val="edge"/>
              <c:yMode val="edge"/>
              <c:x val="5.60700926876894E-2"/>
              <c:y val="0.18702267032484962"/>
            </c:manualLayout>
          </c:layout>
          <c:overlay val="0"/>
          <c:spPr>
            <a:noFill/>
            <a:ln w="25400">
              <a:noFill/>
            </a:ln>
          </c:spPr>
          <c:txPr>
            <a:bodyPr rot="0" vert="horz"/>
            <a:lstStyle/>
            <a:p>
              <a:pPr algn="ctr">
                <a:defRPr sz="1400" b="0" i="0" u="none" strike="noStrike" baseline="0">
                  <a:solidFill>
                    <a:srgbClr val="000000"/>
                  </a:solidFill>
                  <a:latin typeface="Arial"/>
                  <a:ea typeface="Arial"/>
                  <a:cs typeface="Arial"/>
                </a:defRPr>
              </a:pPr>
              <a:endParaRPr lang="fi-FI"/>
            </a:p>
          </c:txPr>
        </c:title>
        <c:numFmt formatCode="#,##0" sourceLinked="0"/>
        <c:majorTickMark val="out"/>
        <c:minorTickMark val="out"/>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52518016"/>
        <c:crosses val="autoZero"/>
        <c:crossBetween val="between"/>
        <c:majorUnit val="50"/>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536751746611384E-2"/>
          <c:y val="0.24600551701575546"/>
          <c:w val="0.76702041355082051"/>
          <c:h val="0.60243640932985354"/>
        </c:manualLayout>
      </c:layout>
      <c:lineChart>
        <c:grouping val="standard"/>
        <c:varyColors val="0"/>
        <c:ser>
          <c:idx val="0"/>
          <c:order val="0"/>
          <c:tx>
            <c:strRef>
              <c:f>'Data 6'!$B$4</c:f>
              <c:strCache>
                <c:ptCount val="1"/>
                <c:pt idx="0">
                  <c:v> 1-19</c:v>
                </c:pt>
              </c:strCache>
            </c:strRef>
          </c:tx>
          <c:spPr>
            <a:ln w="38100">
              <a:solidFill>
                <a:schemeClr val="accent3"/>
              </a:solidFill>
              <a:prstDash val="solid"/>
            </a:ln>
          </c:spPr>
          <c:marker>
            <c:symbol val="none"/>
          </c:marker>
          <c:cat>
            <c:numRef>
              <c:f>'Data 6'!$A$5:$A$56</c:f>
              <c:numCache>
                <c:formatCode>General</c:formatCode>
                <c:ptCount val="52"/>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numCache>
            </c:numRef>
          </c:cat>
          <c:val>
            <c:numRef>
              <c:f>'Data 6'!$B$5:$B$56</c:f>
              <c:numCache>
                <c:formatCode>0.00</c:formatCode>
                <c:ptCount val="52"/>
                <c:pt idx="0">
                  <c:v>120.76601126072273</c:v>
                </c:pt>
                <c:pt idx="1">
                  <c:v>149.18087693374869</c:v>
                </c:pt>
                <c:pt idx="2">
                  <c:v>139.1325117561255</c:v>
                </c:pt>
                <c:pt idx="3">
                  <c:v>164.01026891912235</c:v>
                </c:pt>
                <c:pt idx="4">
                  <c:v>202.0579742205914</c:v>
                </c:pt>
                <c:pt idx="5">
                  <c:v>174.05151500482003</c:v>
                </c:pt>
                <c:pt idx="6">
                  <c:v>128.04171339437136</c:v>
                </c:pt>
                <c:pt idx="7">
                  <c:v>117.65642750481217</c:v>
                </c:pt>
                <c:pt idx="8">
                  <c:v>94.587975916102479</c:v>
                </c:pt>
                <c:pt idx="9">
                  <c:v>84.919514098116366</c:v>
                </c:pt>
                <c:pt idx="10">
                  <c:v>83.235233407078681</c:v>
                </c:pt>
                <c:pt idx="11">
                  <c:v>74.717854830137711</c:v>
                </c:pt>
                <c:pt idx="12">
                  <c:v>75.765303727509419</c:v>
                </c:pt>
                <c:pt idx="13">
                  <c:v>81.766610389518206</c:v>
                </c:pt>
                <c:pt idx="14">
                  <c:v>88.018951704481125</c:v>
                </c:pt>
                <c:pt idx="15">
                  <c:v>94.688209181686446</c:v>
                </c:pt>
                <c:pt idx="16">
                  <c:v>99.281939264509532</c:v>
                </c:pt>
                <c:pt idx="17">
                  <c:v>118.73215330639145</c:v>
                </c:pt>
                <c:pt idx="18">
                  <c:v>120.97767625896212</c:v>
                </c:pt>
                <c:pt idx="19">
                  <c:v>137.99426989843076</c:v>
                </c:pt>
                <c:pt idx="20">
                  <c:v>146.12314798797286</c:v>
                </c:pt>
                <c:pt idx="21">
                  <c:v>139.64668220408538</c:v>
                </c:pt>
                <c:pt idx="22">
                  <c:v>138.99001515283314</c:v>
                </c:pt>
                <c:pt idx="23">
                  <c:v>133.94586814250934</c:v>
                </c:pt>
                <c:pt idx="24">
                  <c:v>138.54269290430932</c:v>
                </c:pt>
                <c:pt idx="25">
                  <c:v>156.20320771327232</c:v>
                </c:pt>
                <c:pt idx="26">
                  <c:v>160.90606116673439</c:v>
                </c:pt>
                <c:pt idx="27">
                  <c:v>161.84518594351167</c:v>
                </c:pt>
                <c:pt idx="28">
                  <c:v>163.82846978379979</c:v>
                </c:pt>
                <c:pt idx="29">
                  <c:v>170.7343422938435</c:v>
                </c:pt>
                <c:pt idx="30">
                  <c:v>171.84653974103691</c:v>
                </c:pt>
                <c:pt idx="31">
                  <c:v>177.266530840809</c:v>
                </c:pt>
                <c:pt idx="32">
                  <c:v>187.54639872718539</c:v>
                </c:pt>
                <c:pt idx="33">
                  <c:v>197.71578609636973</c:v>
                </c:pt>
                <c:pt idx="34">
                  <c:v>204.63767673014527</c:v>
                </c:pt>
                <c:pt idx="35">
                  <c:v>211.95853894278321</c:v>
                </c:pt>
                <c:pt idx="36">
                  <c:v>216.24576913845567</c:v>
                </c:pt>
                <c:pt idx="37">
                  <c:v>225.44459337288129</c:v>
                </c:pt>
                <c:pt idx="38">
                  <c:v>243.56935568142561</c:v>
                </c:pt>
                <c:pt idx="39">
                  <c:v>259.61318023425673</c:v>
                </c:pt>
                <c:pt idx="40">
                  <c:v>258.1308684780418</c:v>
                </c:pt>
                <c:pt idx="41">
                  <c:v>293.28462864399819</c:v>
                </c:pt>
                <c:pt idx="42">
                  <c:v>311.0611862767289</c:v>
                </c:pt>
                <c:pt idx="43">
                  <c:v>328.19199275148128</c:v>
                </c:pt>
                <c:pt idx="44">
                  <c:v>345.88128944171115</c:v>
                </c:pt>
                <c:pt idx="45">
                  <c:v>353.28598254255473</c:v>
                </c:pt>
                <c:pt idx="46">
                  <c:v>362.99142021782484</c:v>
                </c:pt>
                <c:pt idx="47">
                  <c:v>363.9667045930787</c:v>
                </c:pt>
                <c:pt idx="48">
                  <c:v>366.11249496199235</c:v>
                </c:pt>
                <c:pt idx="49">
                  <c:v>380.11811322628893</c:v>
                </c:pt>
                <c:pt idx="50">
                  <c:v>377.25711105316628</c:v>
                </c:pt>
                <c:pt idx="51">
                  <c:v>381.00438872660646</c:v>
                </c:pt>
              </c:numCache>
            </c:numRef>
          </c:val>
          <c:smooth val="0"/>
          <c:extLst>
            <c:ext xmlns:c16="http://schemas.microsoft.com/office/drawing/2014/chart" uri="{C3380CC4-5D6E-409C-BE32-E72D297353CC}">
              <c16:uniqueId val="{00000000-5978-445A-A2E2-6C84B814BC64}"/>
            </c:ext>
          </c:extLst>
        </c:ser>
        <c:ser>
          <c:idx val="1"/>
          <c:order val="1"/>
          <c:tx>
            <c:strRef>
              <c:f>'Data 6'!$C$4</c:f>
              <c:strCache>
                <c:ptCount val="1"/>
                <c:pt idx="0">
                  <c:v>20-99</c:v>
                </c:pt>
              </c:strCache>
            </c:strRef>
          </c:tx>
          <c:spPr>
            <a:ln w="38100">
              <a:solidFill>
                <a:schemeClr val="accent3">
                  <a:lumMod val="60000"/>
                  <a:lumOff val="40000"/>
                </a:schemeClr>
              </a:solidFill>
            </a:ln>
          </c:spPr>
          <c:marker>
            <c:symbol val="none"/>
          </c:marker>
          <c:cat>
            <c:numRef>
              <c:f>'Data 6'!$A$5:$A$56</c:f>
              <c:numCache>
                <c:formatCode>General</c:formatCode>
                <c:ptCount val="52"/>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numCache>
            </c:numRef>
          </c:cat>
          <c:val>
            <c:numRef>
              <c:f>'Data 6'!$C$5:$C$56</c:f>
              <c:numCache>
                <c:formatCode>0.00</c:formatCode>
                <c:ptCount val="52"/>
                <c:pt idx="0">
                  <c:v>96.013538618287683</c:v>
                </c:pt>
                <c:pt idx="1">
                  <c:v>96.02297493464873</c:v>
                </c:pt>
                <c:pt idx="2">
                  <c:v>96.272402797543776</c:v>
                </c:pt>
                <c:pt idx="3">
                  <c:v>110.33891800992579</c:v>
                </c:pt>
                <c:pt idx="4">
                  <c:v>124.41351733118302</c:v>
                </c:pt>
                <c:pt idx="5">
                  <c:v>112.8208173609088</c:v>
                </c:pt>
                <c:pt idx="6">
                  <c:v>105.89818208507009</c:v>
                </c:pt>
                <c:pt idx="7">
                  <c:v>101.63013671512014</c:v>
                </c:pt>
                <c:pt idx="8">
                  <c:v>91.72167361561452</c:v>
                </c:pt>
                <c:pt idx="9">
                  <c:v>75.672143697861344</c:v>
                </c:pt>
                <c:pt idx="10">
                  <c:v>83.235233407078681</c:v>
                </c:pt>
                <c:pt idx="11">
                  <c:v>77.509803142295922</c:v>
                </c:pt>
                <c:pt idx="12">
                  <c:v>78.822500193707185</c:v>
                </c:pt>
                <c:pt idx="13">
                  <c:v>81.36774887542299</c:v>
                </c:pt>
                <c:pt idx="14">
                  <c:v>86.15752372281537</c:v>
                </c:pt>
                <c:pt idx="15">
                  <c:v>96.550055991438711</c:v>
                </c:pt>
                <c:pt idx="16">
                  <c:v>103.6678883886445</c:v>
                </c:pt>
                <c:pt idx="17">
                  <c:v>113.41380377419027</c:v>
                </c:pt>
                <c:pt idx="18">
                  <c:v>119.78119374651075</c:v>
                </c:pt>
                <c:pt idx="19">
                  <c:v>125.76356389587232</c:v>
                </c:pt>
                <c:pt idx="20">
                  <c:v>140.00698346800309</c:v>
                </c:pt>
                <c:pt idx="21">
                  <c:v>151.74939466177275</c:v>
                </c:pt>
                <c:pt idx="22">
                  <c:v>155.08359585474014</c:v>
                </c:pt>
                <c:pt idx="23">
                  <c:v>148.69585957486899</c:v>
                </c:pt>
                <c:pt idx="24">
                  <c:v>150.50895236821319</c:v>
                </c:pt>
                <c:pt idx="25">
                  <c:v>161.65370262071406</c:v>
                </c:pt>
                <c:pt idx="26">
                  <c:v>177.2626277150884</c:v>
                </c:pt>
                <c:pt idx="27">
                  <c:v>179.51793613274577</c:v>
                </c:pt>
                <c:pt idx="28">
                  <c:v>192.28568774949233</c:v>
                </c:pt>
                <c:pt idx="29">
                  <c:v>197.04204639826452</c:v>
                </c:pt>
                <c:pt idx="30">
                  <c:v>203.34509342906915</c:v>
                </c:pt>
                <c:pt idx="31">
                  <c:v>213.41083098226335</c:v>
                </c:pt>
                <c:pt idx="32">
                  <c:v>230.61358438995904</c:v>
                </c:pt>
                <c:pt idx="33">
                  <c:v>247.73239512867474</c:v>
                </c:pt>
                <c:pt idx="34">
                  <c:v>260.68493850973931</c:v>
                </c:pt>
                <c:pt idx="35">
                  <c:v>272.70275437150769</c:v>
                </c:pt>
                <c:pt idx="36">
                  <c:v>276.48388148310204</c:v>
                </c:pt>
                <c:pt idx="37">
                  <c:v>290.91220230326934</c:v>
                </c:pt>
                <c:pt idx="38">
                  <c:v>309.16484571488218</c:v>
                </c:pt>
                <c:pt idx="39">
                  <c:v>333.04918168630093</c:v>
                </c:pt>
                <c:pt idx="40">
                  <c:v>350.08929308131678</c:v>
                </c:pt>
                <c:pt idx="41">
                  <c:v>375.61222645830867</c:v>
                </c:pt>
                <c:pt idx="42">
                  <c:v>395.93370754357159</c:v>
                </c:pt>
                <c:pt idx="43">
                  <c:v>409.69227000392124</c:v>
                </c:pt>
                <c:pt idx="44">
                  <c:v>422.18531060042505</c:v>
                </c:pt>
                <c:pt idx="45">
                  <c:v>436.40141217076609</c:v>
                </c:pt>
                <c:pt idx="46">
                  <c:v>444.59015330427565</c:v>
                </c:pt>
                <c:pt idx="47">
                  <c:v>452.74601042467168</c:v>
                </c:pt>
                <c:pt idx="48">
                  <c:v>451.56217134317046</c:v>
                </c:pt>
                <c:pt idx="49">
                  <c:v>458.77305909002422</c:v>
                </c:pt>
                <c:pt idx="50">
                  <c:v>454.12436260898772</c:v>
                </c:pt>
                <c:pt idx="51">
                  <c:v>459.21431087509285</c:v>
                </c:pt>
              </c:numCache>
            </c:numRef>
          </c:val>
          <c:smooth val="0"/>
          <c:extLst>
            <c:ext xmlns:c16="http://schemas.microsoft.com/office/drawing/2014/chart" uri="{C3380CC4-5D6E-409C-BE32-E72D297353CC}">
              <c16:uniqueId val="{00000001-5978-445A-A2E2-6C84B814BC64}"/>
            </c:ext>
          </c:extLst>
        </c:ser>
        <c:ser>
          <c:idx val="2"/>
          <c:order val="2"/>
          <c:tx>
            <c:strRef>
              <c:f>'Data 6'!$D$4</c:f>
              <c:strCache>
                <c:ptCount val="1"/>
                <c:pt idx="0">
                  <c:v>100-499</c:v>
                </c:pt>
              </c:strCache>
            </c:strRef>
          </c:tx>
          <c:spPr>
            <a:ln w="38100" cap="sq">
              <a:solidFill>
                <a:schemeClr val="accent3"/>
              </a:solidFill>
              <a:prstDash val="dash"/>
              <a:bevel/>
            </a:ln>
          </c:spPr>
          <c:marker>
            <c:symbol val="none"/>
          </c:marker>
          <c:cat>
            <c:numRef>
              <c:f>'Data 6'!$A$5:$A$56</c:f>
              <c:numCache>
                <c:formatCode>General</c:formatCode>
                <c:ptCount val="52"/>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numCache>
            </c:numRef>
          </c:cat>
          <c:val>
            <c:numRef>
              <c:f>'Data 6'!$D$5:$D$56</c:f>
              <c:numCache>
                <c:formatCode>0.00</c:formatCode>
                <c:ptCount val="52"/>
                <c:pt idx="0">
                  <c:v>79.468464799396841</c:v>
                </c:pt>
                <c:pt idx="1">
                  <c:v>97.586442640504629</c:v>
                </c:pt>
                <c:pt idx="2">
                  <c:v>101.61363218143997</c:v>
                </c:pt>
                <c:pt idx="3">
                  <c:v>109.03621531795504</c:v>
                </c:pt>
                <c:pt idx="4">
                  <c:v>123.3713098561574</c:v>
                </c:pt>
                <c:pt idx="5">
                  <c:v>131.84141705454934</c:v>
                </c:pt>
                <c:pt idx="6">
                  <c:v>128.69299372699786</c:v>
                </c:pt>
                <c:pt idx="7">
                  <c:v>118.30790274016549</c:v>
                </c:pt>
                <c:pt idx="8">
                  <c:v>111.78578971903022</c:v>
                </c:pt>
                <c:pt idx="9">
                  <c:v>90.780523506728684</c:v>
                </c:pt>
                <c:pt idx="10">
                  <c:v>103.4457054164652</c:v>
                </c:pt>
                <c:pt idx="11">
                  <c:v>101.83963843395996</c:v>
                </c:pt>
                <c:pt idx="12">
                  <c:v>100.22287545709143</c:v>
                </c:pt>
                <c:pt idx="13">
                  <c:v>101.57673225624698</c:v>
                </c:pt>
                <c:pt idx="14">
                  <c:v>110.62200576756538</c:v>
                </c:pt>
                <c:pt idx="15">
                  <c:v>116.89738184087416</c:v>
                </c:pt>
                <c:pt idx="16">
                  <c:v>124.13565096794099</c:v>
                </c:pt>
                <c:pt idx="17">
                  <c:v>133.62353199655473</c:v>
                </c:pt>
                <c:pt idx="18">
                  <c:v>147.43323403427357</c:v>
                </c:pt>
                <c:pt idx="19">
                  <c:v>157.13798364156568</c:v>
                </c:pt>
                <c:pt idx="20">
                  <c:v>172.3162873452346</c:v>
                </c:pt>
                <c:pt idx="21">
                  <c:v>179.14674374181243</c:v>
                </c:pt>
                <c:pt idx="22">
                  <c:v>182.74859408611752</c:v>
                </c:pt>
                <c:pt idx="23">
                  <c:v>178.19584243958826</c:v>
                </c:pt>
                <c:pt idx="24">
                  <c:v>177.23359850426513</c:v>
                </c:pt>
                <c:pt idx="25">
                  <c:v>180.92984314703278</c:v>
                </c:pt>
                <c:pt idx="26">
                  <c:v>210.10874102763668</c:v>
                </c:pt>
                <c:pt idx="27">
                  <c:v>214.73055869024222</c:v>
                </c:pt>
                <c:pt idx="28">
                  <c:v>232.17898396307996</c:v>
                </c:pt>
                <c:pt idx="29">
                  <c:v>236.37073536244941</c:v>
                </c:pt>
                <c:pt idx="30">
                  <c:v>244.41282798435188</c:v>
                </c:pt>
                <c:pt idx="31">
                  <c:v>261.6475256563366</c:v>
                </c:pt>
                <c:pt idx="32">
                  <c:v>286.19264356332445</c:v>
                </c:pt>
                <c:pt idx="33">
                  <c:v>310.15521266768701</c:v>
                </c:pt>
                <c:pt idx="34">
                  <c:v>316.73220028933315</c:v>
                </c:pt>
                <c:pt idx="35">
                  <c:v>338.48744725070071</c:v>
                </c:pt>
                <c:pt idx="36">
                  <c:v>347.74076481333111</c:v>
                </c:pt>
                <c:pt idx="37">
                  <c:v>354.28630388989575</c:v>
                </c:pt>
                <c:pt idx="38">
                  <c:v>380.28073318752632</c:v>
                </c:pt>
                <c:pt idx="39">
                  <c:v>410.11242445608502</c:v>
                </c:pt>
                <c:pt idx="40">
                  <c:v>437.06692828100046</c:v>
                </c:pt>
                <c:pt idx="41">
                  <c:v>454.8625797625034</c:v>
                </c:pt>
                <c:pt idx="42">
                  <c:v>473.74391856614227</c:v>
                </c:pt>
                <c:pt idx="43">
                  <c:v>496.88885957836573</c:v>
                </c:pt>
                <c:pt idx="44">
                  <c:v>496.86677236653759</c:v>
                </c:pt>
                <c:pt idx="45">
                  <c:v>504.81155478865435</c:v>
                </c:pt>
                <c:pt idx="46">
                  <c:v>505.14568440473033</c:v>
                </c:pt>
                <c:pt idx="47">
                  <c:v>510.54048178180818</c:v>
                </c:pt>
                <c:pt idx="48">
                  <c:v>505.6241913554137</c:v>
                </c:pt>
                <c:pt idx="49">
                  <c:v>512.06240480443819</c:v>
                </c:pt>
                <c:pt idx="50">
                  <c:v>509.37647370643225</c:v>
                </c:pt>
                <c:pt idx="51">
                  <c:v>501.58068379901937</c:v>
                </c:pt>
              </c:numCache>
            </c:numRef>
          </c:val>
          <c:smooth val="0"/>
          <c:extLst>
            <c:ext xmlns:c16="http://schemas.microsoft.com/office/drawing/2014/chart" uri="{C3380CC4-5D6E-409C-BE32-E72D297353CC}">
              <c16:uniqueId val="{00000002-5978-445A-A2E2-6C84B814BC64}"/>
            </c:ext>
          </c:extLst>
        </c:ser>
        <c:ser>
          <c:idx val="3"/>
          <c:order val="3"/>
          <c:tx>
            <c:strRef>
              <c:f>'Data 6'!$E$4</c:f>
              <c:strCache>
                <c:ptCount val="1"/>
                <c:pt idx="0">
                  <c:v>500 or more</c:v>
                </c:pt>
              </c:strCache>
            </c:strRef>
          </c:tx>
          <c:spPr>
            <a:ln w="38100" cap="sq">
              <a:solidFill>
                <a:schemeClr val="bg1">
                  <a:lumMod val="50000"/>
                </a:schemeClr>
              </a:solidFill>
              <a:prstDash val="solid"/>
              <a:bevel/>
            </a:ln>
          </c:spPr>
          <c:marker>
            <c:symbol val="none"/>
          </c:marker>
          <c:cat>
            <c:numRef>
              <c:f>'Data 6'!$A$5:$A$56</c:f>
              <c:numCache>
                <c:formatCode>General</c:formatCode>
                <c:ptCount val="52"/>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pt idx="47">
                  <c:v>2017</c:v>
                </c:pt>
                <c:pt idx="48">
                  <c:v>2018</c:v>
                </c:pt>
                <c:pt idx="49">
                  <c:v>2019</c:v>
                </c:pt>
                <c:pt idx="50">
                  <c:v>2020</c:v>
                </c:pt>
                <c:pt idx="51">
                  <c:v>2021</c:v>
                </c:pt>
              </c:numCache>
            </c:numRef>
          </c:cat>
          <c:val>
            <c:numRef>
              <c:f>'Data 6'!$E$5:$E$56</c:f>
              <c:numCache>
                <c:formatCode>0.00</c:formatCode>
                <c:ptCount val="52"/>
                <c:pt idx="0">
                  <c:v>56.409582390391542</c:v>
                </c:pt>
                <c:pt idx="1">
                  <c:v>67.489689302778885</c:v>
                </c:pt>
                <c:pt idx="2">
                  <c:v>77.512963010200991</c:v>
                </c:pt>
                <c:pt idx="3">
                  <c:v>99.526485666568234</c:v>
                </c:pt>
                <c:pt idx="4">
                  <c:v>110.34371641833718</c:v>
                </c:pt>
                <c:pt idx="5">
                  <c:v>118.55305288501964</c:v>
                </c:pt>
                <c:pt idx="6">
                  <c:v>123.3524949994605</c:v>
                </c:pt>
                <c:pt idx="7">
                  <c:v>127.16796594097083</c:v>
                </c:pt>
                <c:pt idx="8">
                  <c:v>120.12412368408607</c:v>
                </c:pt>
                <c:pt idx="9">
                  <c:v>124.64413342315542</c:v>
                </c:pt>
                <c:pt idx="10">
                  <c:v>130.17139537624607</c:v>
                </c:pt>
                <c:pt idx="11">
                  <c:v>128.42962235927587</c:v>
                </c:pt>
                <c:pt idx="12">
                  <c:v>130.13023219163463</c:v>
                </c:pt>
                <c:pt idx="13">
                  <c:v>126.70500764424526</c:v>
                </c:pt>
                <c:pt idx="14">
                  <c:v>133.35801897219721</c:v>
                </c:pt>
                <c:pt idx="15">
                  <c:v>144.02714964012139</c:v>
                </c:pt>
                <c:pt idx="16">
                  <c:v>149.25517776980485</c:v>
                </c:pt>
                <c:pt idx="17">
                  <c:v>151.17408545281867</c:v>
                </c:pt>
                <c:pt idx="18">
                  <c:v>160.86042667400449</c:v>
                </c:pt>
                <c:pt idx="19">
                  <c:v>178.67466160259247</c:v>
                </c:pt>
                <c:pt idx="20">
                  <c:v>196.78094542511366</c:v>
                </c:pt>
                <c:pt idx="21">
                  <c:v>200.16024449252231</c:v>
                </c:pt>
                <c:pt idx="22">
                  <c:v>203.76335235802907</c:v>
                </c:pt>
                <c:pt idx="23">
                  <c:v>192.5471854548571</c:v>
                </c:pt>
                <c:pt idx="24">
                  <c:v>197.31032271592611</c:v>
                </c:pt>
                <c:pt idx="25">
                  <c:v>217.08922399640306</c:v>
                </c:pt>
                <c:pt idx="26">
                  <c:v>232.0504766412823</c:v>
                </c:pt>
                <c:pt idx="27">
                  <c:v>239.71158903291877</c:v>
                </c:pt>
                <c:pt idx="28">
                  <c:v>253.05647564819088</c:v>
                </c:pt>
                <c:pt idx="29">
                  <c:v>256.30081422943505</c:v>
                </c:pt>
                <c:pt idx="30">
                  <c:v>272.32293884716529</c:v>
                </c:pt>
                <c:pt idx="31">
                  <c:v>273.47415327615067</c:v>
                </c:pt>
                <c:pt idx="32">
                  <c:v>285.40241997318168</c:v>
                </c:pt>
                <c:pt idx="33">
                  <c:v>291.23247990324592</c:v>
                </c:pt>
                <c:pt idx="34">
                  <c:v>325.85617313717404</c:v>
                </c:pt>
                <c:pt idx="35">
                  <c:v>314.44824710231183</c:v>
                </c:pt>
                <c:pt idx="36">
                  <c:v>344.81623280592851</c:v>
                </c:pt>
                <c:pt idx="37">
                  <c:v>345.46712404470071</c:v>
                </c:pt>
                <c:pt idx="38">
                  <c:v>374.56180146027566</c:v>
                </c:pt>
                <c:pt idx="39">
                  <c:v>406.98207315180173</c:v>
                </c:pt>
                <c:pt idx="40">
                  <c:v>422.54470176855199</c:v>
                </c:pt>
                <c:pt idx="41">
                  <c:v>437.07376156876614</c:v>
                </c:pt>
                <c:pt idx="42">
                  <c:v>446.90711951635586</c:v>
                </c:pt>
                <c:pt idx="43">
                  <c:v>464.83320682919941</c:v>
                </c:pt>
                <c:pt idx="44">
                  <c:v>463.03601519131564</c:v>
                </c:pt>
                <c:pt idx="45">
                  <c:v>469.49811068738666</c:v>
                </c:pt>
                <c:pt idx="46">
                  <c:v>476.64083914486741</c:v>
                </c:pt>
                <c:pt idx="47">
                  <c:v>464.37792072804615</c:v>
                </c:pt>
                <c:pt idx="48">
                  <c:v>462.16951375010939</c:v>
                </c:pt>
                <c:pt idx="49">
                  <c:v>464.16164432157052</c:v>
                </c:pt>
                <c:pt idx="50">
                  <c:v>467.61539549566425</c:v>
                </c:pt>
                <c:pt idx="51">
                  <c:v>451.14938209263391</c:v>
                </c:pt>
              </c:numCache>
            </c:numRef>
          </c:val>
          <c:smooth val="0"/>
          <c:extLst>
            <c:ext xmlns:c16="http://schemas.microsoft.com/office/drawing/2014/chart" uri="{C3380CC4-5D6E-409C-BE32-E72D297353CC}">
              <c16:uniqueId val="{00000003-5978-445A-A2E2-6C84B814BC64}"/>
            </c:ext>
          </c:extLst>
        </c:ser>
        <c:dLbls>
          <c:showLegendKey val="0"/>
          <c:showVal val="0"/>
          <c:showCatName val="0"/>
          <c:showSerName val="0"/>
          <c:showPercent val="0"/>
          <c:showBubbleSize val="0"/>
        </c:dLbls>
        <c:smooth val="0"/>
        <c:axId val="129542016"/>
        <c:axId val="129626112"/>
      </c:lineChart>
      <c:catAx>
        <c:axId val="129542016"/>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29626112"/>
        <c:crosses val="autoZero"/>
        <c:auto val="1"/>
        <c:lblAlgn val="ctr"/>
        <c:lblOffset val="100"/>
        <c:tickLblSkip val="5"/>
        <c:tickMarkSkip val="1"/>
        <c:noMultiLvlLbl val="0"/>
      </c:catAx>
      <c:valAx>
        <c:axId val="129626112"/>
        <c:scaling>
          <c:orientation val="minMax"/>
        </c:scaling>
        <c:delete val="0"/>
        <c:axPos val="l"/>
        <c:majorGridlines>
          <c:spPr>
            <a:ln w="3175">
              <a:solidFill>
                <a:schemeClr val="tx1"/>
              </a:solidFill>
              <a:prstDash val="solid"/>
            </a:ln>
          </c:spPr>
        </c:majorGridlines>
        <c:title>
          <c:tx>
            <c:strRef>
              <c:f>'Data 6'!$B$3</c:f>
              <c:strCache>
                <c:ptCount val="1"/>
                <c:pt idx="0">
                  <c:v>€/person</c:v>
                </c:pt>
              </c:strCache>
            </c:strRef>
          </c:tx>
          <c:layout>
            <c:manualLayout>
              <c:xMode val="edge"/>
              <c:yMode val="edge"/>
              <c:x val="3.0152433844320186E-2"/>
              <c:y val="0.19077007725309125"/>
            </c:manualLayout>
          </c:layout>
          <c:overlay val="0"/>
          <c:spPr>
            <a:noFill/>
            <a:ln w="25400">
              <a:noFill/>
            </a:ln>
          </c:spPr>
          <c:txPr>
            <a:bodyPr rot="0" vert="horz"/>
            <a:lstStyle/>
            <a:p>
              <a:pPr algn="ctr">
                <a:defRPr sz="1400" b="0" i="0" u="none" strike="noStrike" baseline="0">
                  <a:solidFill>
                    <a:srgbClr val="000000"/>
                  </a:solidFill>
                  <a:latin typeface="Arial"/>
                  <a:ea typeface="Arial"/>
                  <a:cs typeface="Arial"/>
                </a:defRPr>
              </a:pPr>
              <a:endParaRPr lang="fi-FI"/>
            </a:p>
          </c:txPr>
        </c:title>
        <c:numFmt formatCode="0" sourceLinked="0"/>
        <c:majorTickMark val="out"/>
        <c:minorTickMark val="out"/>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29542016"/>
        <c:crosses val="autoZero"/>
        <c:crossBetween val="midCat"/>
        <c:minorUnit val="50"/>
      </c:valAx>
      <c:spPr>
        <a:noFill/>
        <a:ln w="25400">
          <a:noFill/>
        </a:ln>
      </c:spPr>
    </c:plotArea>
    <c:legend>
      <c:legendPos val="r"/>
      <c:overlay val="0"/>
      <c:txPr>
        <a:bodyPr/>
        <a:lstStyle/>
        <a:p>
          <a:pPr>
            <a:defRPr sz="1400"/>
          </a:pPr>
          <a:endParaRPr lang="fi-FI"/>
        </a:p>
      </c:txPr>
    </c:legend>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93639925444097E-2"/>
          <c:y val="0.22858442694663167"/>
          <c:w val="0.74221948343413591"/>
          <c:h val="0.64961054336293067"/>
        </c:manualLayout>
      </c:layout>
      <c:barChart>
        <c:barDir val="col"/>
        <c:grouping val="stacked"/>
        <c:varyColors val="0"/>
        <c:ser>
          <c:idx val="1"/>
          <c:order val="0"/>
          <c:tx>
            <c:strRef>
              <c:f>'Data 7'!$B$4</c:f>
              <c:strCache>
                <c:ptCount val="1"/>
                <c:pt idx="0">
                  <c:v>Refunds under the Health Insurance Act</c:v>
                </c:pt>
              </c:strCache>
            </c:strRef>
          </c:tx>
          <c:spPr>
            <a:solidFill>
              <a:schemeClr val="accent3"/>
            </a:solidFill>
            <a:ln w="6350">
              <a:solidFill>
                <a:srgbClr val="000000"/>
              </a:solidFill>
              <a:prstDash val="solid"/>
            </a:ln>
          </c:spPr>
          <c:invertIfNegative val="0"/>
          <c:cat>
            <c:numRef>
              <c:f>'Data 7'!$A$8:$A$40</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7'!$B$8:$B$40</c:f>
              <c:numCache>
                <c:formatCode>0.0</c:formatCode>
                <c:ptCount val="33"/>
                <c:pt idx="0">
                  <c:v>0.88613856798872992</c:v>
                </c:pt>
                <c:pt idx="1">
                  <c:v>0.94645564907184243</c:v>
                </c:pt>
                <c:pt idx="2">
                  <c:v>1.0954055941645704</c:v>
                </c:pt>
                <c:pt idx="3">
                  <c:v>0.97431093248341305</c:v>
                </c:pt>
                <c:pt idx="4">
                  <c:v>0.82797773691566756</c:v>
                </c:pt>
                <c:pt idx="5">
                  <c:v>0.81179464529988499</c:v>
                </c:pt>
                <c:pt idx="6">
                  <c:v>0.65895788788889043</c:v>
                </c:pt>
                <c:pt idx="7">
                  <c:v>0.69485188728477654</c:v>
                </c:pt>
                <c:pt idx="8">
                  <c:v>0.7223615565321112</c:v>
                </c:pt>
                <c:pt idx="9">
                  <c:v>1.2663816504864274</c:v>
                </c:pt>
                <c:pt idx="10">
                  <c:v>1.5507926117369395</c:v>
                </c:pt>
                <c:pt idx="11">
                  <c:v>1.6208231733858189</c:v>
                </c:pt>
                <c:pt idx="12">
                  <c:v>1.72521582966</c:v>
                </c:pt>
                <c:pt idx="13">
                  <c:v>2.1374735979498123</c:v>
                </c:pt>
                <c:pt idx="14">
                  <c:v>2.1211824846523735</c:v>
                </c:pt>
                <c:pt idx="15">
                  <c:v>2.4153290598006145</c:v>
                </c:pt>
                <c:pt idx="16">
                  <c:v>3.0634818902188332</c:v>
                </c:pt>
                <c:pt idx="17">
                  <c:v>4.0696884631989221</c:v>
                </c:pt>
                <c:pt idx="18">
                  <c:v>4.0616197977982695</c:v>
                </c:pt>
                <c:pt idx="19">
                  <c:v>4.1330020086993011</c:v>
                </c:pt>
                <c:pt idx="20">
                  <c:v>3.7860584021852608</c:v>
                </c:pt>
                <c:pt idx="21">
                  <c:v>4.1707063017124195</c:v>
                </c:pt>
                <c:pt idx="22">
                  <c:v>4.0050063004070244</c:v>
                </c:pt>
                <c:pt idx="23">
                  <c:v>4.4267206399004415</c:v>
                </c:pt>
                <c:pt idx="24">
                  <c:v>4.3868045304222969</c:v>
                </c:pt>
                <c:pt idx="25">
                  <c:v>4.1895251379969904</c:v>
                </c:pt>
                <c:pt idx="26">
                  <c:v>3.8680390872821397</c:v>
                </c:pt>
                <c:pt idx="27">
                  <c:v>3.0930024697093699</c:v>
                </c:pt>
                <c:pt idx="28">
                  <c:v>3.0629862276110957</c:v>
                </c:pt>
                <c:pt idx="29">
                  <c:v>3.2646961304120938</c:v>
                </c:pt>
                <c:pt idx="30">
                  <c:v>3.0216348140001812</c:v>
                </c:pt>
                <c:pt idx="31">
                  <c:v>3.0263199845606006</c:v>
                </c:pt>
                <c:pt idx="32">
                  <c:v>3.1503172800000003</c:v>
                </c:pt>
              </c:numCache>
            </c:numRef>
          </c:val>
          <c:extLst>
            <c:ext xmlns:c16="http://schemas.microsoft.com/office/drawing/2014/chart" uri="{C3380CC4-5D6E-409C-BE32-E72D297353CC}">
              <c16:uniqueId val="{00000000-4AE6-4E28-86A6-717A75EBE6AB}"/>
            </c:ext>
          </c:extLst>
        </c:ser>
        <c:ser>
          <c:idx val="0"/>
          <c:order val="1"/>
          <c:tx>
            <c:strRef>
              <c:f>'Data 7'!$C$4</c:f>
              <c:strCache>
                <c:ptCount val="1"/>
                <c:pt idx="0">
                  <c:v>State's share</c:v>
                </c:pt>
              </c:strCache>
            </c:strRef>
          </c:tx>
          <c:spPr>
            <a:solidFill>
              <a:schemeClr val="bg1">
                <a:lumMod val="75000"/>
              </a:schemeClr>
            </a:solidFill>
            <a:ln w="6350">
              <a:solidFill>
                <a:srgbClr val="000000"/>
              </a:solidFill>
            </a:ln>
          </c:spPr>
          <c:invertIfNegative val="0"/>
          <c:cat>
            <c:numRef>
              <c:f>'Data 7'!$A$8:$A$40</c:f>
              <c:numCache>
                <c:formatCode>General</c:formatCode>
                <c:ptCount val="33"/>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numCache>
            </c:numRef>
          </c:cat>
          <c:val>
            <c:numRef>
              <c:f>'Data 7'!$C$8:$C$40</c:f>
              <c:numCache>
                <c:formatCode>0.0</c:formatCode>
                <c:ptCount val="33"/>
                <c:pt idx="0">
                  <c:v>0.33712786777571746</c:v>
                </c:pt>
                <c:pt idx="1">
                  <c:v>0.33461381741950258</c:v>
                </c:pt>
                <c:pt idx="2">
                  <c:v>0.51581429733468553</c:v>
                </c:pt>
                <c:pt idx="3">
                  <c:v>0.51968222575328826</c:v>
                </c:pt>
                <c:pt idx="4">
                  <c:v>0.39863089763494308</c:v>
                </c:pt>
                <c:pt idx="5">
                  <c:v>0.33178434558100844</c:v>
                </c:pt>
                <c:pt idx="6">
                  <c:v>0.21703306661616684</c:v>
                </c:pt>
                <c:pt idx="7">
                  <c:v>0.2526063501514052</c:v>
                </c:pt>
                <c:pt idx="8">
                  <c:v>0.28720179202603546</c:v>
                </c:pt>
                <c:pt idx="9">
                  <c:v>0.66678880909829386</c:v>
                </c:pt>
                <c:pt idx="10">
                  <c:v>0.91505109366862436</c:v>
                </c:pt>
                <c:pt idx="11">
                  <c:v>0.91486327424083136</c:v>
                </c:pt>
                <c:pt idx="12">
                  <c:v>0.88142914863750643</c:v>
                </c:pt>
                <c:pt idx="13">
                  <c:v>1.0979270717228777</c:v>
                </c:pt>
                <c:pt idx="14">
                  <c:v>1.1703627832189891</c:v>
                </c:pt>
                <c:pt idx="15">
                  <c:v>1.3434813441479967</c:v>
                </c:pt>
                <c:pt idx="16">
                  <c:v>1.1058087248176391</c:v>
                </c:pt>
                <c:pt idx="17">
                  <c:v>1.5489870969978436</c:v>
                </c:pt>
                <c:pt idx="18">
                  <c:v>1.5644564932533804</c:v>
                </c:pt>
                <c:pt idx="19">
                  <c:v>1.234291361118881</c:v>
                </c:pt>
                <c:pt idx="20">
                  <c:v>1.0191258333423745</c:v>
                </c:pt>
                <c:pt idx="21">
                  <c:v>1.1666984812939605</c:v>
                </c:pt>
                <c:pt idx="22">
                  <c:v>1.1031971403723839</c:v>
                </c:pt>
                <c:pt idx="23">
                  <c:v>1.1614037111861755</c:v>
                </c:pt>
                <c:pt idx="24">
                  <c:v>1.1147304405785472</c:v>
                </c:pt>
                <c:pt idx="25">
                  <c:v>1.0118037173274403</c:v>
                </c:pt>
                <c:pt idx="26">
                  <c:v>0.91463193133667542</c:v>
                </c:pt>
                <c:pt idx="27">
                  <c:v>0.75055681839339694</c:v>
                </c:pt>
                <c:pt idx="28">
                  <c:v>0.732431830404361</c:v>
                </c:pt>
                <c:pt idx="29">
                  <c:v>0.77512516214835403</c:v>
                </c:pt>
                <c:pt idx="30">
                  <c:v>0.71339451419406108</c:v>
                </c:pt>
                <c:pt idx="31">
                  <c:v>0.67808751029056347</c:v>
                </c:pt>
                <c:pt idx="32">
                  <c:v>0.74459543000000006</c:v>
                </c:pt>
              </c:numCache>
            </c:numRef>
          </c:val>
          <c:extLst>
            <c:ext xmlns:c16="http://schemas.microsoft.com/office/drawing/2014/chart" uri="{C3380CC4-5D6E-409C-BE32-E72D297353CC}">
              <c16:uniqueId val="{00000001-4AE6-4E28-86A6-717A75EBE6AB}"/>
            </c:ext>
          </c:extLst>
        </c:ser>
        <c:dLbls>
          <c:showLegendKey val="0"/>
          <c:showVal val="0"/>
          <c:showCatName val="0"/>
          <c:showSerName val="0"/>
          <c:showPercent val="0"/>
          <c:showBubbleSize val="0"/>
        </c:dLbls>
        <c:gapWidth val="0"/>
        <c:overlap val="100"/>
        <c:axId val="152518016"/>
        <c:axId val="152790144"/>
      </c:barChart>
      <c:catAx>
        <c:axId val="152518016"/>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52790144"/>
        <c:crosses val="autoZero"/>
        <c:auto val="1"/>
        <c:lblAlgn val="ctr"/>
        <c:lblOffset val="100"/>
        <c:tickLblSkip val="5"/>
        <c:tickMarkSkip val="1"/>
        <c:noMultiLvlLbl val="0"/>
      </c:catAx>
      <c:valAx>
        <c:axId val="152790144"/>
        <c:scaling>
          <c:orientation val="minMax"/>
        </c:scaling>
        <c:delete val="0"/>
        <c:axPos val="l"/>
        <c:majorGridlines>
          <c:spPr>
            <a:ln w="3175">
              <a:solidFill>
                <a:srgbClr val="000000"/>
              </a:solidFill>
              <a:prstDash val="solid"/>
            </a:ln>
          </c:spPr>
        </c:majorGridlines>
        <c:title>
          <c:tx>
            <c:strRef>
              <c:f>'Data 7'!$B$3</c:f>
              <c:strCache>
                <c:ptCount val="1"/>
                <c:pt idx="0">
                  <c:v>€ million</c:v>
                </c:pt>
              </c:strCache>
            </c:strRef>
          </c:tx>
          <c:layout>
            <c:manualLayout>
              <c:xMode val="edge"/>
              <c:yMode val="edge"/>
              <c:x val="5.091713587886175E-2"/>
              <c:y val="0.16813685523352134"/>
            </c:manualLayout>
          </c:layout>
          <c:overlay val="0"/>
          <c:spPr>
            <a:noFill/>
            <a:ln w="25400">
              <a:noFill/>
            </a:ln>
          </c:spPr>
          <c:txPr>
            <a:bodyPr rot="0" vert="horz"/>
            <a:lstStyle/>
            <a:p>
              <a:pPr algn="ctr">
                <a:defRPr sz="1400" b="0" i="0" u="none" strike="noStrike" baseline="0">
                  <a:solidFill>
                    <a:srgbClr val="000000"/>
                  </a:solidFill>
                  <a:latin typeface="Arial"/>
                  <a:ea typeface="Arial"/>
                  <a:cs typeface="Arial"/>
                </a:defRPr>
              </a:pPr>
              <a:endParaRPr lang="fi-FI"/>
            </a:p>
          </c:txPr>
        </c:title>
        <c:numFmt formatCode="#,##0" sourceLinked="0"/>
        <c:majorTickMark val="out"/>
        <c:minorTickMark val="out"/>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52518016"/>
        <c:crosses val="autoZero"/>
        <c:crossBetween val="between"/>
        <c:minorUnit val="0.5"/>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i-F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36590716015572E-2"/>
          <c:y val="0.22711977575041081"/>
          <c:w val="0.78892058782507246"/>
          <c:h val="0.62132216451666944"/>
        </c:manualLayout>
      </c:layout>
      <c:lineChart>
        <c:grouping val="standard"/>
        <c:varyColors val="0"/>
        <c:ser>
          <c:idx val="1"/>
          <c:order val="0"/>
          <c:tx>
            <c:strRef>
              <c:f>'Data 8'!$B$4</c:f>
              <c:strCache>
                <c:ptCount val="1"/>
                <c:pt idx="0">
                  <c:v>Medical examinations</c:v>
                </c:pt>
              </c:strCache>
            </c:strRef>
          </c:tx>
          <c:spPr>
            <a:ln w="44450">
              <a:solidFill>
                <a:schemeClr val="accent3"/>
              </a:solidFill>
            </a:ln>
          </c:spPr>
          <c:marker>
            <c:symbol val="none"/>
          </c:marker>
          <c:cat>
            <c:numRef>
              <c:f>'Data 8'!$A$5:$A$31</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'Data 8'!$B$5:$B$31</c:f>
              <c:numCache>
                <c:formatCode>#,##0</c:formatCode>
                <c:ptCount val="27"/>
                <c:pt idx="0">
                  <c:v>815360</c:v>
                </c:pt>
                <c:pt idx="1">
                  <c:v>912223</c:v>
                </c:pt>
                <c:pt idx="2">
                  <c:v>930129</c:v>
                </c:pt>
                <c:pt idx="3">
                  <c:v>929217</c:v>
                </c:pt>
                <c:pt idx="4">
                  <c:v>935765</c:v>
                </c:pt>
                <c:pt idx="5">
                  <c:v>993610</c:v>
                </c:pt>
                <c:pt idx="6">
                  <c:v>1023914</c:v>
                </c:pt>
                <c:pt idx="7">
                  <c:v>983967</c:v>
                </c:pt>
                <c:pt idx="8">
                  <c:v>972503</c:v>
                </c:pt>
                <c:pt idx="9">
                  <c:v>986860</c:v>
                </c:pt>
                <c:pt idx="10">
                  <c:v>961201</c:v>
                </c:pt>
                <c:pt idx="11">
                  <c:v>960453</c:v>
                </c:pt>
                <c:pt idx="12">
                  <c:v>1000694</c:v>
                </c:pt>
                <c:pt idx="13">
                  <c:v>1021503</c:v>
                </c:pt>
                <c:pt idx="14">
                  <c:v>955687</c:v>
                </c:pt>
                <c:pt idx="15">
                  <c:v>973713</c:v>
                </c:pt>
                <c:pt idx="16">
                  <c:v>1113627</c:v>
                </c:pt>
                <c:pt idx="17">
                  <c:v>1113518</c:v>
                </c:pt>
                <c:pt idx="18">
                  <c:v>1163281</c:v>
                </c:pt>
                <c:pt idx="19">
                  <c:v>1213003</c:v>
                </c:pt>
                <c:pt idx="20">
                  <c:v>1216692</c:v>
                </c:pt>
                <c:pt idx="21">
                  <c:v>1232466</c:v>
                </c:pt>
                <c:pt idx="22">
                  <c:v>1331476</c:v>
                </c:pt>
                <c:pt idx="23">
                  <c:v>1441333</c:v>
                </c:pt>
                <c:pt idx="24">
                  <c:v>1414656</c:v>
                </c:pt>
                <c:pt idx="25">
                  <c:v>1315382</c:v>
                </c:pt>
                <c:pt idx="26">
                  <c:v>1433564</c:v>
                </c:pt>
              </c:numCache>
            </c:numRef>
          </c:val>
          <c:smooth val="0"/>
          <c:extLst>
            <c:ext xmlns:c16="http://schemas.microsoft.com/office/drawing/2014/chart" uri="{C3380CC4-5D6E-409C-BE32-E72D297353CC}">
              <c16:uniqueId val="{00000001-B8E3-43BD-8C29-7D61C210CBA7}"/>
            </c:ext>
          </c:extLst>
        </c:ser>
        <c:ser>
          <c:idx val="2"/>
          <c:order val="1"/>
          <c:tx>
            <c:strRef>
              <c:f>'Data 8'!$C$4</c:f>
              <c:strCache>
                <c:ptCount val="1"/>
                <c:pt idx="0">
                  <c:v>Medical care visits</c:v>
                </c:pt>
              </c:strCache>
            </c:strRef>
          </c:tx>
          <c:spPr>
            <a:ln w="44450">
              <a:solidFill>
                <a:schemeClr val="accent3">
                  <a:lumMod val="60000"/>
                  <a:lumOff val="40000"/>
                </a:schemeClr>
              </a:solidFill>
            </a:ln>
          </c:spPr>
          <c:marker>
            <c:symbol val="none"/>
          </c:marker>
          <c:cat>
            <c:numRef>
              <c:f>'Data 8'!$A$5:$A$31</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'Data 8'!$C$5:$C$31</c:f>
              <c:numCache>
                <c:formatCode>#,##0</c:formatCode>
                <c:ptCount val="27"/>
                <c:pt idx="0">
                  <c:v>3568894</c:v>
                </c:pt>
                <c:pt idx="1">
                  <c:v>3786743</c:v>
                </c:pt>
                <c:pt idx="2">
                  <c:v>3772239</c:v>
                </c:pt>
                <c:pt idx="3">
                  <c:v>3850686</c:v>
                </c:pt>
                <c:pt idx="4">
                  <c:v>3964086</c:v>
                </c:pt>
                <c:pt idx="5">
                  <c:v>4218771</c:v>
                </c:pt>
                <c:pt idx="6">
                  <c:v>4444422</c:v>
                </c:pt>
                <c:pt idx="7">
                  <c:v>4510415</c:v>
                </c:pt>
                <c:pt idx="8">
                  <c:v>4607413</c:v>
                </c:pt>
                <c:pt idx="9">
                  <c:v>4675752</c:v>
                </c:pt>
                <c:pt idx="10">
                  <c:v>4773875</c:v>
                </c:pt>
                <c:pt idx="11">
                  <c:v>4810331</c:v>
                </c:pt>
                <c:pt idx="12">
                  <c:v>4945418</c:v>
                </c:pt>
                <c:pt idx="13">
                  <c:v>5245646</c:v>
                </c:pt>
                <c:pt idx="14">
                  <c:v>5122554</c:v>
                </c:pt>
                <c:pt idx="15">
                  <c:v>5072049</c:v>
                </c:pt>
                <c:pt idx="16">
                  <c:v>5407975</c:v>
                </c:pt>
                <c:pt idx="17">
                  <c:v>5194802</c:v>
                </c:pt>
                <c:pt idx="18">
                  <c:v>5128312</c:v>
                </c:pt>
                <c:pt idx="19">
                  <c:v>4881018</c:v>
                </c:pt>
                <c:pt idx="20">
                  <c:v>4836755</c:v>
                </c:pt>
                <c:pt idx="21">
                  <c:v>4722232</c:v>
                </c:pt>
                <c:pt idx="22">
                  <c:v>4524476</c:v>
                </c:pt>
                <c:pt idx="23">
                  <c:v>4514916</c:v>
                </c:pt>
                <c:pt idx="24">
                  <c:v>4289355</c:v>
                </c:pt>
                <c:pt idx="25">
                  <c:v>3364413</c:v>
                </c:pt>
                <c:pt idx="26">
                  <c:v>3132711</c:v>
                </c:pt>
              </c:numCache>
            </c:numRef>
          </c:val>
          <c:smooth val="0"/>
          <c:extLst>
            <c:ext xmlns:c16="http://schemas.microsoft.com/office/drawing/2014/chart" uri="{C3380CC4-5D6E-409C-BE32-E72D297353CC}">
              <c16:uniqueId val="{00000002-B8E3-43BD-8C29-7D61C210CBA7}"/>
            </c:ext>
          </c:extLst>
        </c:ser>
        <c:ser>
          <c:idx val="3"/>
          <c:order val="2"/>
          <c:tx>
            <c:strRef>
              <c:f>'Data 8'!$D$4</c:f>
              <c:strCache>
                <c:ptCount val="1"/>
                <c:pt idx="0">
                  <c:v>Laboratory tests</c:v>
                </c:pt>
              </c:strCache>
            </c:strRef>
          </c:tx>
          <c:spPr>
            <a:ln w="44450">
              <a:solidFill>
                <a:schemeClr val="bg1">
                  <a:lumMod val="50000"/>
                </a:schemeClr>
              </a:solidFill>
            </a:ln>
          </c:spPr>
          <c:marker>
            <c:symbol val="none"/>
          </c:marker>
          <c:cat>
            <c:numRef>
              <c:f>'Data 8'!$A$5:$A$31</c:f>
              <c:numCache>
                <c:formatCode>General</c:formatCode>
                <c:ptCount val="27"/>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numCache>
            </c:numRef>
          </c:cat>
          <c:val>
            <c:numRef>
              <c:f>'Data 8'!$D$5:$D$31</c:f>
              <c:numCache>
                <c:formatCode>#,##0</c:formatCode>
                <c:ptCount val="27"/>
                <c:pt idx="0">
                  <c:v>3282927</c:v>
                </c:pt>
                <c:pt idx="1">
                  <c:v>3573423</c:v>
                </c:pt>
                <c:pt idx="2">
                  <c:v>3758286</c:v>
                </c:pt>
                <c:pt idx="3">
                  <c:v>4025023</c:v>
                </c:pt>
                <c:pt idx="4">
                  <c:v>4189044</c:v>
                </c:pt>
                <c:pt idx="5">
                  <c:v>4584032</c:v>
                </c:pt>
                <c:pt idx="6">
                  <c:v>4981187</c:v>
                </c:pt>
                <c:pt idx="7">
                  <c:v>5105680</c:v>
                </c:pt>
                <c:pt idx="8">
                  <c:v>5666397</c:v>
                </c:pt>
                <c:pt idx="9">
                  <c:v>5842882</c:v>
                </c:pt>
                <c:pt idx="10">
                  <c:v>6194373</c:v>
                </c:pt>
                <c:pt idx="11">
                  <c:v>6202032</c:v>
                </c:pt>
                <c:pt idx="12">
                  <c:v>6549241</c:v>
                </c:pt>
                <c:pt idx="13">
                  <c:v>6473030</c:v>
                </c:pt>
                <c:pt idx="14">
                  <c:v>6501910</c:v>
                </c:pt>
                <c:pt idx="15">
                  <c:v>6388612</c:v>
                </c:pt>
                <c:pt idx="16">
                  <c:v>7764799</c:v>
                </c:pt>
                <c:pt idx="17">
                  <c:v>7027570</c:v>
                </c:pt>
                <c:pt idx="18">
                  <c:v>7031264</c:v>
                </c:pt>
                <c:pt idx="19">
                  <c:v>6720433</c:v>
                </c:pt>
                <c:pt idx="20">
                  <c:v>6539848</c:v>
                </c:pt>
                <c:pt idx="21">
                  <c:v>6466101</c:v>
                </c:pt>
                <c:pt idx="22">
                  <c:v>6290658</c:v>
                </c:pt>
                <c:pt idx="23">
                  <c:v>6474348</c:v>
                </c:pt>
                <c:pt idx="24">
                  <c:v>6384780</c:v>
                </c:pt>
                <c:pt idx="25">
                  <c:v>5073014</c:v>
                </c:pt>
                <c:pt idx="26">
                  <c:v>5301991</c:v>
                </c:pt>
              </c:numCache>
            </c:numRef>
          </c:val>
          <c:smooth val="0"/>
          <c:extLst>
            <c:ext xmlns:c16="http://schemas.microsoft.com/office/drawing/2014/chart" uri="{C3380CC4-5D6E-409C-BE32-E72D297353CC}">
              <c16:uniqueId val="{00000003-B8E3-43BD-8C29-7D61C210CBA7}"/>
            </c:ext>
          </c:extLst>
        </c:ser>
        <c:dLbls>
          <c:showLegendKey val="0"/>
          <c:showVal val="0"/>
          <c:showCatName val="0"/>
          <c:showSerName val="0"/>
          <c:showPercent val="0"/>
          <c:showBubbleSize val="0"/>
        </c:dLbls>
        <c:smooth val="0"/>
        <c:axId val="129542016"/>
        <c:axId val="129626112"/>
      </c:lineChart>
      <c:catAx>
        <c:axId val="129542016"/>
        <c:scaling>
          <c:orientation val="minMax"/>
        </c:scaling>
        <c:delete val="0"/>
        <c:axPos val="b"/>
        <c:majorGridlines>
          <c:spPr>
            <a:ln w="3175">
              <a:noFill/>
              <a:prstDash val="sysDash"/>
            </a:ln>
          </c:spPr>
        </c:majorGridlines>
        <c:numFmt formatCode="General" sourceLinked="1"/>
        <c:majorTickMark val="out"/>
        <c:minorTickMark val="none"/>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29626112"/>
        <c:crosses val="autoZero"/>
        <c:auto val="1"/>
        <c:lblAlgn val="ctr"/>
        <c:lblOffset val="100"/>
        <c:tickLblSkip val="5"/>
        <c:tickMarkSkip val="1"/>
        <c:noMultiLvlLbl val="0"/>
      </c:catAx>
      <c:valAx>
        <c:axId val="129626112"/>
        <c:scaling>
          <c:orientation val="minMax"/>
          <c:max val="8000000"/>
        </c:scaling>
        <c:delete val="0"/>
        <c:axPos val="l"/>
        <c:majorGridlines>
          <c:spPr>
            <a:ln w="3175">
              <a:solidFill>
                <a:schemeClr val="tx1"/>
              </a:solidFill>
              <a:prstDash val="solid"/>
            </a:ln>
          </c:spPr>
        </c:majorGridlines>
        <c:title>
          <c:tx>
            <c:rich>
              <a:bodyPr rot="0" vert="horz"/>
              <a:lstStyle/>
              <a:p>
                <a:pPr algn="ctr">
                  <a:defRPr sz="1400" b="0" i="0" u="none" strike="noStrike" baseline="0">
                    <a:solidFill>
                      <a:srgbClr val="000000"/>
                    </a:solidFill>
                    <a:latin typeface="Arial"/>
                    <a:ea typeface="Arial"/>
                    <a:cs typeface="Arial"/>
                  </a:defRPr>
                </a:pPr>
                <a:r>
                  <a:rPr lang="en-US"/>
                  <a:t>Million numbers</a:t>
                </a:r>
              </a:p>
            </c:rich>
          </c:tx>
          <c:layout>
            <c:manualLayout>
              <c:xMode val="edge"/>
              <c:yMode val="edge"/>
              <c:x val="2.3711210011792005E-2"/>
              <c:y val="0.16810718773467764"/>
            </c:manualLayout>
          </c:layout>
          <c:overlay val="0"/>
          <c:spPr>
            <a:noFill/>
            <a:ln w="25400">
              <a:noFill/>
            </a:ln>
          </c:spPr>
        </c:title>
        <c:numFmt formatCode="0" sourceLinked="0"/>
        <c:majorTickMark val="out"/>
        <c:minorTickMark val="out"/>
        <c:tickLblPos val="nextTo"/>
        <c:spPr>
          <a:ln w="6350">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fi-FI"/>
          </a:p>
        </c:txPr>
        <c:crossAx val="129542016"/>
        <c:crosses val="autoZero"/>
        <c:crossBetween val="midCat"/>
        <c:minorUnit val="500000"/>
        <c:dispUnits>
          <c:builtInUnit val="millions"/>
        </c:dispUnits>
      </c:valAx>
      <c:spPr>
        <a:noFill/>
        <a:ln w="25400">
          <a:noFill/>
        </a:ln>
      </c:spPr>
    </c:plotArea>
    <c:plotVisOnly val="1"/>
    <c:dispBlanksAs val="gap"/>
    <c:showDLblsOverMax val="0"/>
  </c:chart>
  <c:spPr>
    <a:noFill/>
    <a:ln w="9525">
      <a:noFill/>
    </a:ln>
  </c:spPr>
  <c:txPr>
    <a:bodyPr/>
    <a:lstStyle/>
    <a:p>
      <a:pPr>
        <a:defRPr sz="1075" b="0" i="0" u="none" strike="noStrike" baseline="0">
          <a:solidFill>
            <a:srgbClr val="000000"/>
          </a:solidFill>
          <a:latin typeface="Arial"/>
          <a:ea typeface="Arial"/>
          <a:cs typeface="Arial"/>
        </a:defRPr>
      </a:pPr>
      <a:endParaRPr lang="fi-FI"/>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75" workbookViewId="0"/>
  </sheetViews>
  <pageMargins left="0" right="0" top="0" bottom="0" header="0" footer="0"/>
  <pageSetup paperSize="12" orientation="landscape" r:id="rId1"/>
  <headerFooter alignWithMargins="0"/>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Kaavio22"/>
  <sheetViews>
    <sheetView zoomScale="98" workbookViewId="0"/>
  </sheetViews>
  <pageMargins left="0.39370078740157483" right="0.39370078740157483" top="0.39370078740157483" bottom="0.39370078740157483" header="0.51181102362204722" footer="0.51181102362204722"/>
  <pageSetup paperSize="9" orientation="landscape" r:id="rId1"/>
  <headerFooter alignWithMargins="0"/>
  <drawing r:id="rId2"/>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600-000000000000}">
  <sheetPr codeName="Kaavio24"/>
  <sheetViews>
    <sheetView workbookViewId="0"/>
  </sheetViews>
  <pageMargins left="0.39370078740157483" right="0.39370078740157483" top="0.39370078740157483" bottom="0.39370078740157483"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Kaavio3"/>
  <sheetViews>
    <sheetView workbookViewId="0"/>
  </sheetViews>
  <pageMargins left="0.39370078740157483" right="0.39370078740157483" top="0.39370078740157483" bottom="0.39370078740157483" header="0.51181102362204722" footer="0.51181102362204722"/>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codeName="Kaavio5"/>
  <sheetViews>
    <sheetView workbookViewId="0"/>
  </sheetViews>
  <pageMargins left="0.39370078740157483" right="0.39370078740157483" top="0.39370078740157483" bottom="0.39370078740157483" header="0.51181102362204722" footer="0.51181102362204722"/>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Kaavio7"/>
  <sheetViews>
    <sheetView workbookViewId="0"/>
  </sheetViews>
  <pageMargins left="0.39370078740157483" right="0.39370078740157483" top="0.39370078740157483" bottom="0.39370078740157483" header="0.51181102362204722" footer="0.51181102362204722"/>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codeName="Kaavio11"/>
  <sheetViews>
    <sheetView workbookViewId="0"/>
  </sheetViews>
  <pageMargins left="0.39370078740157483" right="0.39370078740157483" top="0.39370078740157483" bottom="0.39370078740157483" header="0.51181102362204722" footer="0.51181102362204722"/>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codeName="Kaavio13"/>
  <sheetViews>
    <sheetView workbookViewId="0"/>
  </sheetViews>
  <pageMargins left="0.39370078740157483" right="0.39370078740157483" top="0.39370078740157483" bottom="0.39370078740157483" header="0.51181102362204722" footer="0.51181102362204722"/>
  <pageSetup paperSize="9"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codeName="Kaavio15"/>
  <sheetViews>
    <sheetView workbookViewId="0"/>
  </sheetViews>
  <pageMargins left="0.39370078740157483" right="0.39370078740157483" top="0.39370078740157483" bottom="0.39370078740157483" header="0.51181102362204722" footer="0.51181102362204722"/>
  <pageSetup paperSize="9" orientation="landscape" r:id="rId1"/>
  <headerFooter alignWithMargins="0"/>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codeName="Kaavio17"/>
  <sheetViews>
    <sheetView workbookViewId="0"/>
  </sheetViews>
  <pageMargins left="0.39370078740157483" right="0.39370078740157483" top="0.39370078740157483" bottom="0.39370078740157483" header="0.51181102362204722" footer="0.51181102362204722"/>
  <pageSetup paperSize="9" orientation="landscape" r:id="rId1"/>
  <headerFooter alignWithMargins="0"/>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200-000000000000}">
  <sheetPr codeName="Kaavio20"/>
  <sheetViews>
    <sheetView workbookViewId="0"/>
  </sheetViews>
  <pageMargins left="0.39370078740157483" right="0.39370078740157483" top="0.39370078740157483" bottom="0.39370078740157483" header="0.51181102362204722" footer="0.51181102362204722"/>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8" Type="http://schemas.openxmlformats.org/officeDocument/2006/relationships/image" Target="https://tyotilat-sinetti.kela.fi/tyoryhmat/kuvatoimitus/Kuvakirjasto/Ikonit/Ikonit%202020/Pieni%20koko/Rahat_pieni.png" TargetMode="External"/><Relationship Id="rId3" Type="http://schemas.openxmlformats.org/officeDocument/2006/relationships/image" Target="../media/image8.png"/><Relationship Id="rId7" Type="http://schemas.openxmlformats.org/officeDocument/2006/relationships/image" Target="../media/image10.png"/><Relationship Id="rId12" Type="http://schemas.openxmlformats.org/officeDocument/2006/relationships/image" Target="../media/image14.emf"/><Relationship Id="rId2" Type="http://schemas.openxmlformats.org/officeDocument/2006/relationships/image" Target="https://tyotilat-sinetti.kela.fi/tyoryhmat/kuvatoimitus/Kuvakirjasto/Ikonit/Ikonit%202020/Pieni%20koko/Ihmiset_pieni.png" TargetMode="External"/><Relationship Id="rId1" Type="http://schemas.openxmlformats.org/officeDocument/2006/relationships/image" Target="../media/image7.png"/><Relationship Id="rId6" Type="http://schemas.openxmlformats.org/officeDocument/2006/relationships/image" Target="https://tyotilat-sinetti.kela.fi/tyoryhmat/kuvatoimitus/Kuvakirjasto/Ikonit/Ikonit%202020/Pieni%20koko/Terveys_pieni.png" TargetMode="External"/><Relationship Id="rId11" Type="http://schemas.openxmlformats.org/officeDocument/2006/relationships/image" Target="../media/image13.emf"/><Relationship Id="rId5" Type="http://schemas.openxmlformats.org/officeDocument/2006/relationships/image" Target="../media/image9.png"/><Relationship Id="rId10" Type="http://schemas.openxmlformats.org/officeDocument/2006/relationships/image" Target="../media/image12.png"/><Relationship Id="rId4" Type="http://schemas.openxmlformats.org/officeDocument/2006/relationships/image" Target="https://tyotilat-sinetti.kela.fi/tyoryhmat/kuvatoimitus/Kuvakirjasto/Ikonit/Ikonit%202020/Pieni%20koko/Laakkeet_pieni.png" TargetMode="External"/><Relationship Id="rId9"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12</xdr:col>
          <xdr:colOff>542925</xdr:colOff>
          <xdr:row>34</xdr:row>
          <xdr:rowOff>0</xdr:rowOff>
        </xdr:to>
        <xdr:pic>
          <xdr:nvPicPr>
            <xdr:cNvPr id="2" name="Kuva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A$22:$D$34" spid="_x0000_s12359"/>
                </a:ext>
              </a:extLst>
            </xdr:cNvPicPr>
          </xdr:nvPicPr>
          <xdr:blipFill>
            <a:blip xmlns:r="http://schemas.openxmlformats.org/officeDocument/2006/relationships" r:embed="rId1"/>
            <a:srcRect/>
            <a:stretch>
              <a:fillRect/>
            </a:stretch>
          </xdr:blipFill>
          <xdr:spPr bwMode="auto">
            <a:xfrm>
              <a:off x="5581650" y="3867150"/>
              <a:ext cx="4972050" cy="36576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12</xdr:col>
          <xdr:colOff>542925</xdr:colOff>
          <xdr:row>44</xdr:row>
          <xdr:rowOff>0</xdr:rowOff>
        </xdr:to>
        <xdr:pic>
          <xdr:nvPicPr>
            <xdr:cNvPr id="3" name="Kuva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A$36:$D$44" spid="_x0000_s12360"/>
                </a:ext>
              </a:extLst>
            </xdr:cNvPicPr>
          </xdr:nvPicPr>
          <xdr:blipFill>
            <a:blip xmlns:r="http://schemas.openxmlformats.org/officeDocument/2006/relationships" r:embed="rId2"/>
            <a:srcRect/>
            <a:stretch>
              <a:fillRect/>
            </a:stretch>
          </xdr:blipFill>
          <xdr:spPr bwMode="auto">
            <a:xfrm>
              <a:off x="5581650" y="7686675"/>
              <a:ext cx="4972050" cy="23431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xdr:absoluteAnchor>
    <xdr:pos x="0" y="0"/>
    <xdr:ext cx="9855200" cy="6731000"/>
    <xdr:graphicFrame macro="">
      <xdr:nvGraphicFramePr>
        <xdr:cNvPr id="2" name="Kaavio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0.85187</cdr:x>
      <cdr:y>0.65167</cdr:y>
    </cdr:from>
    <cdr:to>
      <cdr:x>0.96401</cdr:x>
      <cdr:y>0.71788</cdr:y>
    </cdr:to>
    <cdr:sp macro="" textlink="'Data 4'!$B$4">
      <cdr:nvSpPr>
        <cdr:cNvPr id="3076" name="Text Box 4"/>
        <cdr:cNvSpPr txBox="1">
          <a:spLocks xmlns:a="http://schemas.openxmlformats.org/drawingml/2006/main" noChangeArrowheads="1" noTextEdit="1"/>
        </cdr:cNvSpPr>
      </cdr:nvSpPr>
      <cdr:spPr bwMode="auto">
        <a:xfrm xmlns:a="http://schemas.openxmlformats.org/drawingml/2006/main">
          <a:off x="8393147" y="4384736"/>
          <a:ext cx="1104877" cy="4454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32004" rIns="0" bIns="0" anchor="t" upright="1">
          <a:spAutoFit/>
        </a:bodyPr>
        <a:lstStyle xmlns:a="http://schemas.openxmlformats.org/drawingml/2006/main"/>
        <a:p xmlns:a="http://schemas.openxmlformats.org/drawingml/2006/main">
          <a:pPr algn="l" rtl="0">
            <a:defRPr sz="1000"/>
          </a:pPr>
          <a:fld id="{4D80AC07-7D17-4957-BAB1-9D1C9E237DA0}" type="TxLink">
            <a:rPr lang="fi-FI" sz="1400" b="0" i="0" u="none" strike="noStrike" baseline="0">
              <a:solidFill>
                <a:srgbClr val="000000"/>
              </a:solidFill>
              <a:latin typeface="Arial"/>
              <a:cs typeface="Arial"/>
            </a:rPr>
            <a:pPr algn="l" rtl="0">
              <a:defRPr sz="1000"/>
            </a:pPr>
            <a:t>Employers´ share</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0.8596</cdr:x>
      <cdr:y>0.31575</cdr:y>
    </cdr:from>
    <cdr:to>
      <cdr:x>0.95046</cdr:x>
      <cdr:y>0.38196</cdr:y>
    </cdr:to>
    <cdr:sp macro="" textlink="'Data 4'!$C$4">
      <cdr:nvSpPr>
        <cdr:cNvPr id="3077" name="Text Box 5"/>
        <cdr:cNvSpPr txBox="1">
          <a:spLocks xmlns:a="http://schemas.openxmlformats.org/drawingml/2006/main" noChangeArrowheads="1" noTextEdit="1"/>
        </cdr:cNvSpPr>
      </cdr:nvSpPr>
      <cdr:spPr bwMode="auto">
        <a:xfrm xmlns:a="http://schemas.openxmlformats.org/drawingml/2006/main">
          <a:off x="8474259" y="2123308"/>
          <a:ext cx="895758" cy="4452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32004" rIns="0" bIns="0" anchor="t" upright="1">
          <a:spAutoFit/>
        </a:bodyPr>
        <a:lstStyle xmlns:a="http://schemas.openxmlformats.org/drawingml/2006/main"/>
        <a:p xmlns:a="http://schemas.openxmlformats.org/drawingml/2006/main">
          <a:pPr algn="l" rtl="0">
            <a:defRPr sz="1000"/>
          </a:pPr>
          <a:fld id="{E8CEAB0A-9493-48BD-BB91-FEBE8C8E202D}" type="TxLink">
            <a:rPr lang="fi-FI" sz="1400" b="0" i="0" u="none" strike="noStrike" baseline="0">
              <a:solidFill>
                <a:srgbClr val="000000"/>
              </a:solidFill>
              <a:latin typeface="Arial"/>
              <a:cs typeface="Arial"/>
            </a:rPr>
            <a:pPr algn="l" rtl="0">
              <a:defRPr sz="1000"/>
            </a:pPr>
            <a:t>Kela refunds</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0.74686</cdr:x>
      <cdr:y>0.92586</cdr:y>
    </cdr:from>
    <cdr:to>
      <cdr:x>1</cdr:x>
      <cdr:y>1</cdr:y>
    </cdr:to>
    <cdr:grpSp>
      <cdr:nvGrpSpPr>
        <cdr:cNvPr id="11" name="Ryhmä 10">
          <a:extLst xmlns:a="http://schemas.openxmlformats.org/drawingml/2006/main">
            <a:ext uri="{FF2B5EF4-FFF2-40B4-BE49-F238E27FC236}">
              <a16:creationId xmlns:a16="http://schemas.microsoft.com/office/drawing/2014/main" id="{EC23A0D1-22BA-4411-9CCA-79EA6C05958D}"/>
            </a:ext>
          </a:extLst>
        </cdr:cNvPr>
        <cdr:cNvGrpSpPr/>
      </cdr:nvGrpSpPr>
      <cdr:grpSpPr>
        <a:xfrm xmlns:a="http://schemas.openxmlformats.org/drawingml/2006/main">
          <a:off x="7360455" y="6231964"/>
          <a:ext cx="2494745" cy="499036"/>
          <a:chOff x="6506308" y="6024172"/>
          <a:chExt cx="2492488" cy="497824"/>
        </a:xfrm>
      </cdr:grpSpPr>
      <cdr:pic>
        <cdr:nvPicPr>
          <cdr:cNvPr id="16" name="Kuva 15">
            <a:extLst xmlns:a="http://schemas.openxmlformats.org/drawingml/2006/main">
              <a:ext uri="{FF2B5EF4-FFF2-40B4-BE49-F238E27FC236}">
                <a16:creationId xmlns:a16="http://schemas.microsoft.com/office/drawing/2014/main" id="{EC33E47E-FBB5-4356-8EDB-F5881A11F71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399493" y="6024172"/>
            <a:ext cx="599303" cy="360468"/>
          </a:xfrm>
          <a:prstGeom xmlns:a="http://schemas.openxmlformats.org/drawingml/2006/main" prst="rect">
            <a:avLst/>
          </a:prstGeom>
        </cdr:spPr>
      </cdr:pic>
      <cdr:sp macro="" textlink="'Data 4'!$A$63">
        <cdr:nvSpPr>
          <cdr:cNvPr id="17" name="Tekstiruutu 1"/>
          <cdr:cNvSpPr txBox="1"/>
        </cdr:nvSpPr>
        <cdr:spPr>
          <a:xfrm xmlns:a="http://schemas.openxmlformats.org/drawingml/2006/main">
            <a:off x="6506308" y="6341284"/>
            <a:ext cx="2463949" cy="18071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2B64FA4-052D-4D71-8FB5-2264A277B053}" type="TxLink">
              <a:rPr lang="en-US" sz="800" b="0" i="0" u="none" strike="noStrike">
                <a:solidFill>
                  <a:srgbClr val="000000"/>
                </a:solidFill>
                <a:latin typeface="Arial"/>
                <a:cs typeface="Arial"/>
              </a:rPr>
              <a:pPr/>
              <a:t>Statistical Information Service 31.5.2023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0.03768</cdr:x>
      <cdr:y>0.02876</cdr:y>
    </cdr:from>
    <cdr:to>
      <cdr:x>0.9913</cdr:x>
      <cdr:y>0.08902</cdr:y>
    </cdr:to>
    <cdr:grpSp>
      <cdr:nvGrpSpPr>
        <cdr:cNvPr id="12" name="Ryhmä 11">
          <a:extLst xmlns:a="http://schemas.openxmlformats.org/drawingml/2006/main">
            <a:ext uri="{FF2B5EF4-FFF2-40B4-BE49-F238E27FC236}">
              <a16:creationId xmlns:a16="http://schemas.microsoft.com/office/drawing/2014/main" id="{D3A9B57F-97E9-49EF-8B42-C8763E217454}"/>
            </a:ext>
          </a:extLst>
        </cdr:cNvPr>
        <cdr:cNvGrpSpPr/>
      </cdr:nvGrpSpPr>
      <cdr:grpSpPr>
        <a:xfrm xmlns:a="http://schemas.openxmlformats.org/drawingml/2006/main">
          <a:off x="371344" y="193584"/>
          <a:ext cx="9398116" cy="405610"/>
          <a:chOff x="0" y="0"/>
          <a:chExt cx="9255346" cy="404660"/>
        </a:xfrm>
      </cdr:grpSpPr>
      <cdr:sp macro="" textlink="'Data 4'!$A$1">
        <cdr:nvSpPr>
          <cdr:cNvPr id="14" name="Text Box 21"/>
          <cdr:cNvSpPr txBox="1">
            <a:spLocks xmlns:a="http://schemas.openxmlformats.org/drawingml/2006/main" noChangeArrowheads="1"/>
          </cdr:cNvSpPr>
        </cdr:nvSpPr>
        <cdr:spPr bwMode="auto">
          <a:xfrm xmlns:a="http://schemas.openxmlformats.org/drawingml/2006/main">
            <a:off x="0" y="0"/>
            <a:ext cx="654652" cy="404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4E9738B1-4A99-4961-A015-CE23D7CE1924}" type="TxLink">
              <a:rPr lang="en-US" sz="2400" b="0" i="0" u="none" strike="noStrike" baseline="0">
                <a:solidFill>
                  <a:srgbClr val="000000"/>
                </a:solidFill>
                <a:latin typeface="Arial"/>
                <a:cs typeface="Arial"/>
              </a:rPr>
              <a:pPr algn="l" rtl="0">
                <a:defRPr sz="1000"/>
              </a:pPr>
              <a:t>5.4</a:t>
            </a:fld>
            <a:endParaRPr lang="fi-FI" sz="2400" b="0" i="0" u="none" strike="noStrike" baseline="0">
              <a:solidFill>
                <a:sysClr val="windowText" lastClr="000000"/>
              </a:solidFill>
              <a:latin typeface="Arial"/>
              <a:cs typeface="Arial"/>
            </a:endParaRPr>
          </a:p>
        </cdr:txBody>
      </cdr:sp>
      <cdr:sp macro="" textlink="'Data 4'!$B$1">
        <cdr:nvSpPr>
          <cdr:cNvPr id="15" name="Text Box 21"/>
          <cdr:cNvSpPr txBox="1">
            <a:spLocks xmlns:a="http://schemas.openxmlformats.org/drawingml/2006/main" noChangeArrowheads="1"/>
          </cdr:cNvSpPr>
        </cdr:nvSpPr>
        <cdr:spPr bwMode="auto">
          <a:xfrm xmlns:a="http://schemas.openxmlformats.org/drawingml/2006/main">
            <a:off x="572327" y="0"/>
            <a:ext cx="8683019" cy="404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9D5715E-6D86-4B66-9453-F518474AADFA}" type="TxLink">
              <a:rPr lang="en-US" sz="2400" b="0" i="0" u="none" strike="noStrike" baseline="0">
                <a:solidFill>
                  <a:srgbClr val="000000"/>
                </a:solidFill>
                <a:latin typeface="Arial"/>
                <a:cs typeface="Arial"/>
              </a:rPr>
              <a:pPr algn="l" rtl="0">
                <a:defRPr sz="1000"/>
              </a:pPr>
              <a:t>Refunds for the cost of occupational health services, 1965–2021</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0.10155</cdr:x>
      <cdr:y>0.09383</cdr:y>
    </cdr:from>
    <cdr:to>
      <cdr:x>0.82012</cdr:x>
      <cdr:y>0.13447</cdr:y>
    </cdr:to>
    <cdr:sp macro="" textlink="'Data 4'!$C$3">
      <cdr:nvSpPr>
        <cdr:cNvPr id="13" name="Text Box 1"/>
        <cdr:cNvSpPr txBox="1">
          <a:spLocks xmlns:a="http://schemas.openxmlformats.org/drawingml/2006/main" noChangeArrowheads="1"/>
        </cdr:cNvSpPr>
      </cdr:nvSpPr>
      <cdr:spPr bwMode="auto">
        <a:xfrm xmlns:a="http://schemas.openxmlformats.org/drawingml/2006/main">
          <a:off x="1000124" y="630080"/>
          <a:ext cx="7077075" cy="2728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45720" tIns="36576"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947BAFD3-DC81-40C4-B240-9A1E6E626EDF}" type="TxLink">
            <a:rPr lang="en-US" sz="1600" b="0" i="0" u="none" strike="noStrike" baseline="0">
              <a:solidFill>
                <a:srgbClr val="000000"/>
              </a:solidFill>
              <a:latin typeface="Arial"/>
              <a:cs typeface="Arial"/>
            </a:rPr>
            <a:pPr algn="ctr" rtl="0">
              <a:defRPr sz="1000"/>
            </a:pPr>
            <a:t>(at 2021 prices)</a:t>
          </a:fld>
          <a:endParaRPr lang="fi-FI" sz="1600" b="0" i="0" u="none" strike="noStrike" baseline="0">
            <a:solidFill>
              <a:srgbClr val="000000"/>
            </a:solidFill>
            <a:latin typeface="Arial"/>
            <a:cs typeface="Arial"/>
          </a:endParaRP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855200" cy="6731000"/>
    <xdr:graphicFrame macro="">
      <xdr:nvGraphicFramePr>
        <xdr:cNvPr id="2" name="Kaavio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0.74686</cdr:x>
      <cdr:y>0.92586</cdr:y>
    </cdr:from>
    <cdr:to>
      <cdr:x>1</cdr:x>
      <cdr:y>1</cdr:y>
    </cdr:to>
    <cdr:grpSp>
      <cdr:nvGrpSpPr>
        <cdr:cNvPr id="11" name="Ryhmä 10">
          <a:extLst xmlns:a="http://schemas.openxmlformats.org/drawingml/2006/main">
            <a:ext uri="{FF2B5EF4-FFF2-40B4-BE49-F238E27FC236}">
              <a16:creationId xmlns:a16="http://schemas.microsoft.com/office/drawing/2014/main" id="{D1205DAF-B321-4CE7-AE43-2589839E2754}"/>
            </a:ext>
          </a:extLst>
        </cdr:cNvPr>
        <cdr:cNvGrpSpPr/>
      </cdr:nvGrpSpPr>
      <cdr:grpSpPr>
        <a:xfrm xmlns:a="http://schemas.openxmlformats.org/drawingml/2006/main">
          <a:off x="7360455" y="6231964"/>
          <a:ext cx="2494745" cy="499036"/>
          <a:chOff x="6506307" y="6024172"/>
          <a:chExt cx="2492489" cy="497826"/>
        </a:xfrm>
      </cdr:grpSpPr>
      <cdr:pic>
        <cdr:nvPicPr>
          <cdr:cNvPr id="16" name="Kuva 15">
            <a:extLst xmlns:a="http://schemas.openxmlformats.org/drawingml/2006/main">
              <a:ext uri="{FF2B5EF4-FFF2-40B4-BE49-F238E27FC236}">
                <a16:creationId xmlns:a16="http://schemas.microsoft.com/office/drawing/2014/main" id="{DC2638E5-0A08-4224-A74A-680E98CBBBF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399493" y="6024172"/>
            <a:ext cx="599303" cy="360468"/>
          </a:xfrm>
          <a:prstGeom xmlns:a="http://schemas.openxmlformats.org/drawingml/2006/main" prst="rect">
            <a:avLst/>
          </a:prstGeom>
        </cdr:spPr>
      </cdr:pic>
      <cdr:sp macro="" textlink="Data5!$A$62">
        <cdr:nvSpPr>
          <cdr:cNvPr id="17" name="Tekstiruutu 1"/>
          <cdr:cNvSpPr txBox="1"/>
        </cdr:nvSpPr>
        <cdr:spPr>
          <a:xfrm xmlns:a="http://schemas.openxmlformats.org/drawingml/2006/main">
            <a:off x="6506307" y="6322552"/>
            <a:ext cx="2492489" cy="19944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78AE569-D01A-4CED-9B5D-A9B37AEF58BD}" type="TxLink">
              <a:rPr lang="en-US" sz="800" b="0" i="0" u="none" strike="noStrike">
                <a:solidFill>
                  <a:srgbClr val="000000"/>
                </a:solidFill>
                <a:latin typeface="Arial"/>
                <a:cs typeface="Arial"/>
              </a:rPr>
              <a:pPr/>
              <a:t>Statistical Information Service 31.5.2023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0.05024</cdr:x>
      <cdr:y>0.02876</cdr:y>
    </cdr:from>
    <cdr:to>
      <cdr:x>0.98312</cdr:x>
      <cdr:y>0.14172</cdr:y>
    </cdr:to>
    <cdr:grpSp>
      <cdr:nvGrpSpPr>
        <cdr:cNvPr id="12" name="Ryhmä 11">
          <a:extLst xmlns:a="http://schemas.openxmlformats.org/drawingml/2006/main">
            <a:ext uri="{FF2B5EF4-FFF2-40B4-BE49-F238E27FC236}">
              <a16:creationId xmlns:a16="http://schemas.microsoft.com/office/drawing/2014/main" id="{05984900-9C15-46BD-88C8-A8AB2B755E95}"/>
            </a:ext>
          </a:extLst>
        </cdr:cNvPr>
        <cdr:cNvGrpSpPr/>
      </cdr:nvGrpSpPr>
      <cdr:grpSpPr>
        <a:xfrm xmlns:a="http://schemas.openxmlformats.org/drawingml/2006/main">
          <a:off x="495125" y="193584"/>
          <a:ext cx="9193719" cy="760333"/>
          <a:chOff x="0" y="0"/>
          <a:chExt cx="8775823" cy="758536"/>
        </a:xfrm>
      </cdr:grpSpPr>
      <cdr:sp macro="" textlink="Data5!$A$1">
        <cdr:nvSpPr>
          <cdr:cNvPr id="14" name="Text Box 21"/>
          <cdr:cNvSpPr txBox="1">
            <a:spLocks xmlns:a="http://schemas.openxmlformats.org/drawingml/2006/main" noChangeArrowheads="1"/>
          </cdr:cNvSpPr>
        </cdr:nvSpPr>
        <cdr:spPr bwMode="auto">
          <a:xfrm xmlns:a="http://schemas.openxmlformats.org/drawingml/2006/main">
            <a:off x="0" y="0"/>
            <a:ext cx="654652" cy="404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ED2A4A72-2EFB-495D-AA76-919FFFDCD3C6}" type="TxLink">
              <a:rPr lang="en-US" sz="2400" b="0" i="0" u="none" strike="noStrike" baseline="0">
                <a:solidFill>
                  <a:srgbClr val="000000"/>
                </a:solidFill>
                <a:latin typeface="Arial"/>
                <a:cs typeface="Arial"/>
              </a:rPr>
              <a:pPr algn="l" rtl="0">
                <a:defRPr sz="1000"/>
              </a:pPr>
              <a:t>5.5</a:t>
            </a:fld>
            <a:endParaRPr lang="fi-FI" sz="2400" b="0" i="0" u="none" strike="noStrike" baseline="0">
              <a:solidFill>
                <a:sysClr val="windowText" lastClr="000000"/>
              </a:solidFill>
              <a:latin typeface="Arial"/>
              <a:cs typeface="Arial"/>
            </a:endParaRPr>
          </a:p>
        </cdr:txBody>
      </cdr:sp>
      <cdr:sp macro="" textlink="Data5!$B$1">
        <cdr:nvSpPr>
          <cdr:cNvPr id="15" name="Text Box 21"/>
          <cdr:cNvSpPr txBox="1">
            <a:spLocks xmlns:a="http://schemas.openxmlformats.org/drawingml/2006/main" noChangeArrowheads="1"/>
          </cdr:cNvSpPr>
        </cdr:nvSpPr>
        <cdr:spPr bwMode="auto">
          <a:xfrm xmlns:a="http://schemas.openxmlformats.org/drawingml/2006/main">
            <a:off x="572327" y="0"/>
            <a:ext cx="8203496" cy="7585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E5DA8ED-1FFB-4877-84ED-4E74A781E333}" type="TxLink">
              <a:rPr lang="en-US" sz="2400" b="0" i="0" u="none" strike="noStrike" baseline="0">
                <a:solidFill>
                  <a:srgbClr val="000000"/>
                </a:solidFill>
                <a:latin typeface="Arial"/>
                <a:cs typeface="Arial"/>
              </a:rPr>
              <a:pPr algn="l" rtl="0">
                <a:defRPr sz="1000"/>
              </a:pPr>
              <a:t>Average refunds for occupational health costs per person covered for occupational health services, 1965–2021</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0.11497</cdr:x>
      <cdr:y>0.14624</cdr:y>
    </cdr:from>
    <cdr:to>
      <cdr:x>0.83559</cdr:x>
      <cdr:y>0.19404</cdr:y>
    </cdr:to>
    <cdr:sp macro="" textlink="Data5!$C$3">
      <cdr:nvSpPr>
        <cdr:cNvPr id="13" name="Text Box 1"/>
        <cdr:cNvSpPr txBox="1">
          <a:spLocks xmlns:a="http://schemas.openxmlformats.org/drawingml/2006/main" noChangeArrowheads="1"/>
        </cdr:cNvSpPr>
      </cdr:nvSpPr>
      <cdr:spPr bwMode="auto">
        <a:xfrm xmlns:a="http://schemas.openxmlformats.org/drawingml/2006/main">
          <a:off x="1132351" y="982041"/>
          <a:ext cx="7097249" cy="3209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45720" tIns="36576"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fld id="{E55D1A0D-F546-4D83-BEB2-6D4CBE485A01}" type="TxLink">
            <a:rPr lang="en-US" sz="1600" b="0" i="0" u="none" strike="noStrike" baseline="0">
              <a:solidFill>
                <a:srgbClr val="000000"/>
              </a:solidFill>
              <a:latin typeface="Arial"/>
              <a:cs typeface="Arial"/>
            </a:rPr>
            <a:pPr algn="ctr" rtl="0">
              <a:defRPr sz="1000"/>
            </a:pPr>
            <a:t>(at 2021 prices)</a:t>
          </a:fld>
          <a:endParaRPr lang="fi-FI" sz="1600" b="0" i="0" u="none" strike="noStrike" baseline="0">
            <a:solidFill>
              <a:srgbClr val="000000"/>
            </a:solidFill>
            <a:latin typeface="Arial"/>
            <a:cs typeface="Arial"/>
          </a:endParaRP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855200" cy="6731000"/>
    <xdr:graphicFrame macro="">
      <xdr:nvGraphicFramePr>
        <xdr:cNvPr id="2" name="Kaavio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0.75169</cdr:x>
      <cdr:y>0.92445</cdr:y>
    </cdr:from>
    <cdr:to>
      <cdr:x>1</cdr:x>
      <cdr:y>1</cdr:y>
    </cdr:to>
    <cdr:grpSp>
      <cdr:nvGrpSpPr>
        <cdr:cNvPr id="9" name="Ryhmä 8">
          <a:extLst xmlns:a="http://schemas.openxmlformats.org/drawingml/2006/main">
            <a:ext uri="{FF2B5EF4-FFF2-40B4-BE49-F238E27FC236}">
              <a16:creationId xmlns:a16="http://schemas.microsoft.com/office/drawing/2014/main" id="{78FF6E32-C469-4048-9603-394D6E7E9233}"/>
            </a:ext>
          </a:extLst>
        </cdr:cNvPr>
        <cdr:cNvGrpSpPr/>
      </cdr:nvGrpSpPr>
      <cdr:grpSpPr>
        <a:xfrm xmlns:a="http://schemas.openxmlformats.org/drawingml/2006/main">
          <a:off x="7408055" y="6222473"/>
          <a:ext cx="2447145" cy="508527"/>
          <a:chOff x="6553874" y="6014661"/>
          <a:chExt cx="2444922" cy="507337"/>
        </a:xfrm>
      </cdr:grpSpPr>
      <cdr:pic>
        <cdr:nvPicPr>
          <cdr:cNvPr id="14" name="Kuva 13">
            <a:extLst xmlns:a="http://schemas.openxmlformats.org/drawingml/2006/main">
              <a:ext uri="{FF2B5EF4-FFF2-40B4-BE49-F238E27FC236}">
                <a16:creationId xmlns:a16="http://schemas.microsoft.com/office/drawing/2014/main" id="{0DDC8306-F3C1-462C-A7AF-57F75DC54B0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399493" y="6014661"/>
            <a:ext cx="599303" cy="360468"/>
          </a:xfrm>
          <a:prstGeom xmlns:a="http://schemas.openxmlformats.org/drawingml/2006/main" prst="rect">
            <a:avLst/>
          </a:prstGeom>
        </cdr:spPr>
      </cdr:pic>
      <cdr:sp macro="" textlink="'Data 6'!$A$58">
        <cdr:nvSpPr>
          <cdr:cNvPr id="15" name="Tekstiruutu 1"/>
          <cdr:cNvSpPr txBox="1"/>
        </cdr:nvSpPr>
        <cdr:spPr>
          <a:xfrm xmlns:a="http://schemas.openxmlformats.org/drawingml/2006/main">
            <a:off x="6553874" y="6331773"/>
            <a:ext cx="2444922" cy="190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891654A-9FE6-4096-A1EB-DF04B3789E7F}" type="TxLink">
              <a:rPr lang="en-US" sz="800" b="0" i="0" u="none" strike="noStrike">
                <a:solidFill>
                  <a:srgbClr val="000000"/>
                </a:solidFill>
                <a:latin typeface="Arial"/>
                <a:cs typeface="Arial"/>
              </a:rPr>
              <a:pPr/>
              <a:t>Statistical Information Service 31.5.2023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cdr:x>
      <cdr:y>0.02876</cdr:y>
    </cdr:from>
    <cdr:to>
      <cdr:x>0.9352</cdr:x>
      <cdr:y>0.14172</cdr:y>
    </cdr:to>
    <cdr:grpSp>
      <cdr:nvGrpSpPr>
        <cdr:cNvPr id="10" name="Ryhmä 9">
          <a:extLst xmlns:a="http://schemas.openxmlformats.org/drawingml/2006/main">
            <a:ext uri="{FF2B5EF4-FFF2-40B4-BE49-F238E27FC236}">
              <a16:creationId xmlns:a16="http://schemas.microsoft.com/office/drawing/2014/main" id="{0F218293-B9F8-469D-8582-DDF6EF744F2B}"/>
            </a:ext>
          </a:extLst>
        </cdr:cNvPr>
        <cdr:cNvGrpSpPr/>
      </cdr:nvGrpSpPr>
      <cdr:grpSpPr>
        <a:xfrm xmlns:a="http://schemas.openxmlformats.org/drawingml/2006/main">
          <a:off x="0" y="193584"/>
          <a:ext cx="9216583" cy="760333"/>
          <a:chOff x="0" y="0"/>
          <a:chExt cx="8971232" cy="758536"/>
        </a:xfrm>
      </cdr:grpSpPr>
      <cdr:sp macro="" textlink="'Data 6'!$A$1">
        <cdr:nvSpPr>
          <cdr:cNvPr id="12" name="Text Box 21"/>
          <cdr:cNvSpPr txBox="1">
            <a:spLocks xmlns:a="http://schemas.openxmlformats.org/drawingml/2006/main" noChangeArrowheads="1"/>
          </cdr:cNvSpPr>
        </cdr:nvSpPr>
        <cdr:spPr bwMode="auto">
          <a:xfrm xmlns:a="http://schemas.openxmlformats.org/drawingml/2006/main">
            <a:off x="0" y="0"/>
            <a:ext cx="654652" cy="404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53010E7-94A6-48A0-8726-A21E0BB74D36}" type="TxLink">
              <a:rPr lang="en-US" sz="2400" b="0" i="0" u="none" strike="noStrike" baseline="0">
                <a:solidFill>
                  <a:srgbClr val="000000"/>
                </a:solidFill>
                <a:latin typeface="Arial"/>
                <a:cs typeface="Arial"/>
              </a:rPr>
              <a:pPr algn="l" rtl="0">
                <a:defRPr sz="1000"/>
              </a:pPr>
              <a:t>5.6</a:t>
            </a:fld>
            <a:endParaRPr lang="fi-FI" sz="2400" b="0" i="0" u="none" strike="noStrike" baseline="0">
              <a:solidFill>
                <a:sysClr val="windowText" lastClr="000000"/>
              </a:solidFill>
              <a:latin typeface="Arial"/>
              <a:cs typeface="Arial"/>
            </a:endParaRPr>
          </a:p>
        </cdr:txBody>
      </cdr:sp>
      <cdr:sp macro="" textlink="'Data 6'!$B$1">
        <cdr:nvSpPr>
          <cdr:cNvPr id="13" name="Text Box 21"/>
          <cdr:cNvSpPr txBox="1">
            <a:spLocks xmlns:a="http://schemas.openxmlformats.org/drawingml/2006/main" noChangeArrowheads="1"/>
          </cdr:cNvSpPr>
        </cdr:nvSpPr>
        <cdr:spPr bwMode="auto">
          <a:xfrm xmlns:a="http://schemas.openxmlformats.org/drawingml/2006/main">
            <a:off x="572326" y="0"/>
            <a:ext cx="8398906" cy="7585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CE70C26-B1CA-48B4-B63B-599B7D7B8F34}" type="TxLink">
              <a:rPr lang="en-US" sz="2400" b="0" i="0" u="none" strike="noStrike" baseline="0">
                <a:solidFill>
                  <a:srgbClr val="000000"/>
                </a:solidFill>
                <a:latin typeface="Arial"/>
                <a:cs typeface="Arial"/>
              </a:rPr>
              <a:pPr algn="l" rtl="0">
                <a:defRPr sz="1000"/>
              </a:pPr>
              <a:t>Occupational health costs per person covered for occupational health services, by size of workplace, 1970–2021</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0.74268</cdr:x>
      <cdr:y>0.09814</cdr:y>
    </cdr:from>
    <cdr:to>
      <cdr:x>0.92166</cdr:x>
      <cdr:y>0.13733</cdr:y>
    </cdr:to>
    <cdr:sp macro="" textlink="'Data 6'!$C$3">
      <cdr:nvSpPr>
        <cdr:cNvPr id="8" name="Text Box 1"/>
        <cdr:cNvSpPr txBox="1">
          <a:spLocks xmlns:a="http://schemas.openxmlformats.org/drawingml/2006/main" noChangeArrowheads="1"/>
        </cdr:cNvSpPr>
      </cdr:nvSpPr>
      <cdr:spPr bwMode="auto">
        <a:xfrm xmlns:a="http://schemas.openxmlformats.org/drawingml/2006/main">
          <a:off x="7314530" y="659032"/>
          <a:ext cx="1762796" cy="26316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45720" tIns="36576"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9ED948DE-CA47-42FF-8B9D-932EEB54479D}" type="TxLink">
            <a:rPr lang="en-US" sz="1600" b="0" i="0" u="none" strike="noStrike" baseline="0">
              <a:solidFill>
                <a:srgbClr val="000000"/>
              </a:solidFill>
              <a:latin typeface="Arial"/>
              <a:cs typeface="Arial"/>
            </a:rPr>
            <a:pPr algn="l" rtl="0">
              <a:defRPr sz="1000"/>
            </a:pPr>
            <a:t>(at 2021 prices)</a:t>
          </a:fld>
          <a:endParaRPr lang="fi-FI" sz="1600" b="0" i="0" u="none" strike="noStrike" baseline="0">
            <a:solidFill>
              <a:srgbClr val="000000"/>
            </a:solidFill>
            <a:latin typeface="Arial"/>
            <a:cs typeface="Arial"/>
          </a:endParaRP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855200" cy="6731000"/>
    <xdr:graphicFrame macro="">
      <xdr:nvGraphicFramePr>
        <xdr:cNvPr id="2" name="Kaavio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0.75266</cdr:x>
      <cdr:y>0.92586</cdr:y>
    </cdr:from>
    <cdr:to>
      <cdr:x>1</cdr:x>
      <cdr:y>0.99434</cdr:y>
    </cdr:to>
    <cdr:grpSp>
      <cdr:nvGrpSpPr>
        <cdr:cNvPr id="11" name="Ryhmä 10">
          <a:extLst xmlns:a="http://schemas.openxmlformats.org/drawingml/2006/main">
            <a:ext uri="{FF2B5EF4-FFF2-40B4-BE49-F238E27FC236}">
              <a16:creationId xmlns:a16="http://schemas.microsoft.com/office/drawing/2014/main" id="{8A94FE8F-9EA4-4490-9286-A6BBDB63A950}"/>
            </a:ext>
          </a:extLst>
        </cdr:cNvPr>
        <cdr:cNvGrpSpPr/>
      </cdr:nvGrpSpPr>
      <cdr:grpSpPr>
        <a:xfrm xmlns:a="http://schemas.openxmlformats.org/drawingml/2006/main">
          <a:off x="7417615" y="6231964"/>
          <a:ext cx="2437585" cy="460939"/>
          <a:chOff x="6563388" y="6024172"/>
          <a:chExt cx="2435408" cy="459837"/>
        </a:xfrm>
      </cdr:grpSpPr>
      <cdr:pic>
        <cdr:nvPicPr>
          <cdr:cNvPr id="16" name="Kuva 15">
            <a:extLst xmlns:a="http://schemas.openxmlformats.org/drawingml/2006/main">
              <a:ext uri="{FF2B5EF4-FFF2-40B4-BE49-F238E27FC236}">
                <a16:creationId xmlns:a16="http://schemas.microsoft.com/office/drawing/2014/main" id="{C877AC04-186E-4BFA-82D2-219ECAD1FB4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357190" y="6024172"/>
            <a:ext cx="599303" cy="360468"/>
          </a:xfrm>
          <a:prstGeom xmlns:a="http://schemas.openxmlformats.org/drawingml/2006/main" prst="rect">
            <a:avLst/>
          </a:prstGeom>
        </cdr:spPr>
      </cdr:pic>
      <cdr:sp macro="" textlink="'Data 7'!$A$42">
        <cdr:nvSpPr>
          <cdr:cNvPr id="17" name="Tekstiruutu 1"/>
          <cdr:cNvSpPr txBox="1"/>
        </cdr:nvSpPr>
        <cdr:spPr>
          <a:xfrm xmlns:a="http://schemas.openxmlformats.org/drawingml/2006/main">
            <a:off x="6563388" y="6312807"/>
            <a:ext cx="2435408" cy="1712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9B74692D-392D-4B33-B8B6-464210DDA72C}" type="TxLink">
              <a:rPr lang="en-US" sz="800" b="0" i="0" u="none" strike="noStrike">
                <a:solidFill>
                  <a:srgbClr val="000000"/>
                </a:solidFill>
                <a:latin typeface="Arial"/>
                <a:cs typeface="Arial"/>
              </a:rPr>
              <a:pPr/>
              <a:t>Statistical Information Service 31.5.2023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0.05024</cdr:x>
      <cdr:y>0.02876</cdr:y>
    </cdr:from>
    <cdr:to>
      <cdr:x>0.98312</cdr:x>
      <cdr:y>0.14172</cdr:y>
    </cdr:to>
    <cdr:grpSp>
      <cdr:nvGrpSpPr>
        <cdr:cNvPr id="12" name="Ryhmä 11">
          <a:extLst xmlns:a="http://schemas.openxmlformats.org/drawingml/2006/main">
            <a:ext uri="{FF2B5EF4-FFF2-40B4-BE49-F238E27FC236}">
              <a16:creationId xmlns:a16="http://schemas.microsoft.com/office/drawing/2014/main" id="{BE6701A7-2169-4E3C-904D-712AC18B96CF}"/>
            </a:ext>
          </a:extLst>
        </cdr:cNvPr>
        <cdr:cNvGrpSpPr/>
      </cdr:nvGrpSpPr>
      <cdr:grpSpPr>
        <a:xfrm xmlns:a="http://schemas.openxmlformats.org/drawingml/2006/main">
          <a:off x="495125" y="193584"/>
          <a:ext cx="9193719" cy="760333"/>
          <a:chOff x="0" y="0"/>
          <a:chExt cx="8775823" cy="758536"/>
        </a:xfrm>
      </cdr:grpSpPr>
      <cdr:sp macro="" textlink="'Data 7'!$A$1">
        <cdr:nvSpPr>
          <cdr:cNvPr id="14" name="Text Box 21"/>
          <cdr:cNvSpPr txBox="1">
            <a:spLocks xmlns:a="http://schemas.openxmlformats.org/drawingml/2006/main" noChangeArrowheads="1"/>
          </cdr:cNvSpPr>
        </cdr:nvSpPr>
        <cdr:spPr bwMode="auto">
          <a:xfrm xmlns:a="http://schemas.openxmlformats.org/drawingml/2006/main">
            <a:off x="0" y="0"/>
            <a:ext cx="654652" cy="404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87BD602-D457-40F2-9746-4ABFDA34D4F7}" type="TxLink">
              <a:rPr lang="en-US" sz="2400" b="0" i="0" u="none" strike="noStrike" baseline="0">
                <a:solidFill>
                  <a:srgbClr val="000000"/>
                </a:solidFill>
                <a:latin typeface="Arial"/>
                <a:cs typeface="Arial"/>
              </a:rPr>
              <a:pPr algn="l" rtl="0">
                <a:defRPr sz="1000"/>
              </a:pPr>
              <a:t>5.7</a:t>
            </a:fld>
            <a:endParaRPr lang="fi-FI" sz="2400" b="0" i="0" u="none" strike="noStrike" baseline="0">
              <a:solidFill>
                <a:sysClr val="windowText" lastClr="000000"/>
              </a:solidFill>
              <a:latin typeface="Arial"/>
              <a:cs typeface="Arial"/>
            </a:endParaRPr>
          </a:p>
        </cdr:txBody>
      </cdr:sp>
      <cdr:sp macro="" textlink="'Data 7'!$B$2">
        <cdr:nvSpPr>
          <cdr:cNvPr id="15" name="Text Box 21"/>
          <cdr:cNvSpPr txBox="1">
            <a:spLocks xmlns:a="http://schemas.openxmlformats.org/drawingml/2006/main" noChangeArrowheads="1"/>
          </cdr:cNvSpPr>
        </cdr:nvSpPr>
        <cdr:spPr bwMode="auto">
          <a:xfrm xmlns:a="http://schemas.openxmlformats.org/drawingml/2006/main">
            <a:off x="572327" y="0"/>
            <a:ext cx="8203496" cy="7585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611B20F-0E14-4E17-A79D-C8422F48024B}" type="TxLink">
              <a:rPr lang="en-US" sz="2400" b="0" i="0" u="none" strike="noStrike" baseline="0">
                <a:solidFill>
                  <a:srgbClr val="000000"/>
                </a:solidFill>
                <a:latin typeface="Arial"/>
                <a:cs typeface="Arial"/>
              </a:rPr>
              <a:pPr algn="l" rtl="0">
                <a:defRPr sz="1000"/>
              </a:pPr>
              <a:t>Occupational health services for the self-employed: Expenditure on refunds, 1990–2022</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0.61253</cdr:x>
      <cdr:y>0.09242</cdr:y>
    </cdr:from>
    <cdr:to>
      <cdr:x>0.83185</cdr:x>
      <cdr:y>0.14023</cdr:y>
    </cdr:to>
    <cdr:sp macro="" textlink="'Data 7'!$C$3">
      <cdr:nvSpPr>
        <cdr:cNvPr id="13" name="Text Box 1"/>
        <cdr:cNvSpPr txBox="1">
          <a:spLocks xmlns:a="http://schemas.openxmlformats.org/drawingml/2006/main" noChangeArrowheads="1"/>
        </cdr:cNvSpPr>
      </cdr:nvSpPr>
      <cdr:spPr bwMode="auto">
        <a:xfrm xmlns:a="http://schemas.openxmlformats.org/drawingml/2006/main">
          <a:off x="6032751" y="620612"/>
          <a:ext cx="2160050" cy="3210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45720" tIns="36576"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7A2695F5-BB35-4ECE-8ACD-AD4B293CA18F}" type="TxLink">
            <a:rPr lang="en-US" sz="1600" b="0" i="0" u="none" strike="noStrike" baseline="0">
              <a:solidFill>
                <a:srgbClr val="000000"/>
              </a:solidFill>
              <a:latin typeface="Arial"/>
              <a:cs typeface="Arial"/>
            </a:rPr>
            <a:pPr algn="l" rtl="0">
              <a:defRPr sz="1000"/>
            </a:pPr>
            <a:t>(at 2022 prices)</a:t>
          </a:fld>
          <a:endParaRPr lang="fi-FI" sz="1600" b="0" i="0" u="none" strike="noStrike" baseline="0">
            <a:solidFill>
              <a:srgbClr val="000000"/>
            </a:solidFill>
            <a:latin typeface="Arial"/>
            <a:cs typeface="Arial"/>
          </a:endParaRPr>
        </a:p>
      </cdr:txBody>
    </cdr:sp>
  </cdr:relSizeAnchor>
  <cdr:relSizeAnchor xmlns:cdr="http://schemas.openxmlformats.org/drawingml/2006/chartDrawing">
    <cdr:from>
      <cdr:x>0.83067</cdr:x>
      <cdr:y>0.48681</cdr:y>
    </cdr:from>
    <cdr:to>
      <cdr:x>0.94282</cdr:x>
      <cdr:y>0.52232</cdr:y>
    </cdr:to>
    <cdr:sp macro="" textlink="'Data 7'!$C$4">
      <cdr:nvSpPr>
        <cdr:cNvPr id="9" name="Text Box 5"/>
        <cdr:cNvSpPr txBox="1">
          <a:spLocks xmlns:a="http://schemas.openxmlformats.org/drawingml/2006/main" noChangeArrowheads="1" noTextEdit="1"/>
        </cdr:cNvSpPr>
      </cdr:nvSpPr>
      <cdr:spPr bwMode="auto">
        <a:xfrm xmlns:a="http://schemas.openxmlformats.org/drawingml/2006/main">
          <a:off x="8186419" y="3276747"/>
          <a:ext cx="1105261" cy="23901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32004"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E57009B-9573-4EE6-A64B-790D6ACC5AC1}" type="TxLink">
            <a:rPr lang="en-US" sz="1400" b="0" i="0" u="none" strike="noStrike" baseline="0">
              <a:solidFill>
                <a:srgbClr val="000000"/>
              </a:solidFill>
              <a:latin typeface="Arial"/>
              <a:cs typeface="Arial"/>
            </a:rPr>
            <a:pPr algn="l" rtl="0">
              <a:defRPr sz="1000"/>
            </a:pPr>
            <a:t>State's share</a:t>
          </a:fld>
          <a:endParaRPr lang="fi-FI" sz="2400" b="0" i="0" u="none" strike="noStrike" baseline="0">
            <a:solidFill>
              <a:srgbClr val="000000"/>
            </a:solidFill>
            <a:latin typeface="Arial"/>
            <a:cs typeface="Arial"/>
          </a:endParaRPr>
        </a:p>
      </cdr:txBody>
    </cdr:sp>
  </cdr:relSizeAnchor>
  <cdr:relSizeAnchor xmlns:cdr="http://schemas.openxmlformats.org/drawingml/2006/chartDrawing">
    <cdr:from>
      <cdr:x>0.82802</cdr:x>
      <cdr:y>0.72002</cdr:y>
    </cdr:from>
    <cdr:to>
      <cdr:x>1</cdr:x>
      <cdr:y>0.78623</cdr:y>
    </cdr:to>
    <cdr:sp macro="" textlink="'Data 7'!$B$4">
      <cdr:nvSpPr>
        <cdr:cNvPr id="10" name="Text Box 5"/>
        <cdr:cNvSpPr txBox="1">
          <a:spLocks xmlns:a="http://schemas.openxmlformats.org/drawingml/2006/main" noChangeArrowheads="1" noTextEdit="1"/>
        </cdr:cNvSpPr>
      </cdr:nvSpPr>
      <cdr:spPr bwMode="auto">
        <a:xfrm xmlns:a="http://schemas.openxmlformats.org/drawingml/2006/main">
          <a:off x="8162925" y="4841875"/>
          <a:ext cx="1695449" cy="4452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32004"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62774DB-4DC3-46CB-9E46-2418844D270A}" type="TxLink">
            <a:rPr lang="en-US" sz="1400" b="0" i="0" u="none" strike="noStrike" baseline="0">
              <a:solidFill>
                <a:srgbClr val="000000"/>
              </a:solidFill>
              <a:latin typeface="Arial"/>
              <a:cs typeface="Arial"/>
            </a:rPr>
            <a:pPr algn="l" rtl="0">
              <a:defRPr sz="1000"/>
            </a:pPr>
            <a:t>Refunds under the Health Insurance Act</a:t>
          </a:fld>
          <a:endParaRPr lang="fi-FI" sz="4400" b="0"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855200" cy="6731000"/>
    <xdr:graphicFrame macro="">
      <xdr:nvGraphicFramePr>
        <xdr:cNvPr id="2" name="Kaavio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0.74783</cdr:x>
      <cdr:y>0.92586</cdr:y>
    </cdr:from>
    <cdr:to>
      <cdr:x>1</cdr:x>
      <cdr:y>0.99576</cdr:y>
    </cdr:to>
    <cdr:grpSp>
      <cdr:nvGrpSpPr>
        <cdr:cNvPr id="9" name="Ryhmä 8">
          <a:extLst xmlns:a="http://schemas.openxmlformats.org/drawingml/2006/main">
            <a:ext uri="{FF2B5EF4-FFF2-40B4-BE49-F238E27FC236}">
              <a16:creationId xmlns:a16="http://schemas.microsoft.com/office/drawing/2014/main" id="{D85AB20E-1961-4CCC-9C28-951820E1E1AB}"/>
            </a:ext>
          </a:extLst>
        </cdr:cNvPr>
        <cdr:cNvGrpSpPr/>
      </cdr:nvGrpSpPr>
      <cdr:grpSpPr>
        <a:xfrm xmlns:a="http://schemas.openxmlformats.org/drawingml/2006/main">
          <a:off x="7370014" y="6231964"/>
          <a:ext cx="2485186" cy="470497"/>
          <a:chOff x="6515839" y="6024172"/>
          <a:chExt cx="2482957" cy="469337"/>
        </a:xfrm>
      </cdr:grpSpPr>
      <cdr:pic>
        <cdr:nvPicPr>
          <cdr:cNvPr id="14" name="Kuva 13">
            <a:extLst xmlns:a="http://schemas.openxmlformats.org/drawingml/2006/main">
              <a:ext uri="{FF2B5EF4-FFF2-40B4-BE49-F238E27FC236}">
                <a16:creationId xmlns:a16="http://schemas.microsoft.com/office/drawing/2014/main" id="{A86BAE44-B6A8-4621-8F40-3BF51756B9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347659" y="6024172"/>
            <a:ext cx="599303" cy="360468"/>
          </a:xfrm>
          <a:prstGeom xmlns:a="http://schemas.openxmlformats.org/drawingml/2006/main" prst="rect">
            <a:avLst/>
          </a:prstGeom>
        </cdr:spPr>
      </cdr:pic>
      <cdr:sp macro="" textlink="'Data 8'!$A$35">
        <cdr:nvSpPr>
          <cdr:cNvPr id="15" name="Tekstiruutu 1"/>
          <cdr:cNvSpPr txBox="1"/>
        </cdr:nvSpPr>
        <cdr:spPr>
          <a:xfrm xmlns:a="http://schemas.openxmlformats.org/drawingml/2006/main">
            <a:off x="6515839" y="6322304"/>
            <a:ext cx="2482957" cy="17120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9B5CA7E7-767B-4C03-8410-EDB316F5584F}" type="TxLink">
              <a:rPr lang="en-US" sz="800" b="0" i="0" u="none" strike="noStrike">
                <a:solidFill>
                  <a:srgbClr val="000000"/>
                </a:solidFill>
                <a:latin typeface="Arial"/>
                <a:cs typeface="Arial"/>
              </a:rPr>
              <a:pPr/>
              <a:t>Statistical Information Service 31.5.2023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0.00773</cdr:x>
      <cdr:y>0.02876</cdr:y>
    </cdr:from>
    <cdr:to>
      <cdr:x>0.9971</cdr:x>
      <cdr:y>0.14172</cdr:y>
    </cdr:to>
    <cdr:grpSp>
      <cdr:nvGrpSpPr>
        <cdr:cNvPr id="10" name="Ryhmä 9">
          <a:extLst xmlns:a="http://schemas.openxmlformats.org/drawingml/2006/main">
            <a:ext uri="{FF2B5EF4-FFF2-40B4-BE49-F238E27FC236}">
              <a16:creationId xmlns:a16="http://schemas.microsoft.com/office/drawing/2014/main" id="{486ADEC3-9523-40EF-8AF3-CBDAC72C0792}"/>
            </a:ext>
          </a:extLst>
        </cdr:cNvPr>
        <cdr:cNvGrpSpPr/>
      </cdr:nvGrpSpPr>
      <cdr:grpSpPr>
        <a:xfrm xmlns:a="http://schemas.openxmlformats.org/drawingml/2006/main">
          <a:off x="76181" y="193584"/>
          <a:ext cx="9750439" cy="760333"/>
          <a:chOff x="0" y="0"/>
          <a:chExt cx="9624091" cy="758536"/>
        </a:xfrm>
      </cdr:grpSpPr>
      <cdr:sp macro="" textlink="'Data 8'!$A$1">
        <cdr:nvSpPr>
          <cdr:cNvPr id="12" name="Text Box 21"/>
          <cdr:cNvSpPr txBox="1">
            <a:spLocks xmlns:a="http://schemas.openxmlformats.org/drawingml/2006/main" noChangeArrowheads="1"/>
          </cdr:cNvSpPr>
        </cdr:nvSpPr>
        <cdr:spPr bwMode="auto">
          <a:xfrm xmlns:a="http://schemas.openxmlformats.org/drawingml/2006/main">
            <a:off x="0" y="0"/>
            <a:ext cx="654652" cy="404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82EC14B-EEDB-4312-9BA9-19BB60A42FAD}" type="TxLink">
              <a:rPr lang="en-US" sz="2400" b="0" i="0" u="none" strike="noStrike" baseline="0">
                <a:solidFill>
                  <a:srgbClr val="000000"/>
                </a:solidFill>
                <a:latin typeface="Arial"/>
                <a:cs typeface="Arial"/>
              </a:rPr>
              <a:pPr algn="l" rtl="0">
                <a:defRPr sz="1000"/>
              </a:pPr>
              <a:t>5.8</a:t>
            </a:fld>
            <a:endParaRPr lang="fi-FI" sz="2400" b="0" i="0" u="none" strike="noStrike" baseline="0">
              <a:solidFill>
                <a:sysClr val="windowText" lastClr="000000"/>
              </a:solidFill>
              <a:latin typeface="Arial"/>
              <a:cs typeface="Arial"/>
            </a:endParaRPr>
          </a:p>
        </cdr:txBody>
      </cdr:sp>
      <cdr:sp macro="" textlink="'Data 8'!$B$1">
        <cdr:nvSpPr>
          <cdr:cNvPr id="13" name="Text Box 21"/>
          <cdr:cNvSpPr txBox="1">
            <a:spLocks xmlns:a="http://schemas.openxmlformats.org/drawingml/2006/main" noChangeArrowheads="1"/>
          </cdr:cNvSpPr>
        </cdr:nvSpPr>
        <cdr:spPr bwMode="auto">
          <a:xfrm xmlns:a="http://schemas.openxmlformats.org/drawingml/2006/main">
            <a:off x="572326" y="0"/>
            <a:ext cx="9051765" cy="7585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1CD3F92-82AE-495F-8A0A-C5F64CDBEEB4}" type="TxLink">
              <a:rPr lang="en-US" sz="2400" b="0" i="0" u="none" strike="noStrike" baseline="0">
                <a:solidFill>
                  <a:srgbClr val="000000"/>
                </a:solidFill>
                <a:latin typeface="Arial"/>
                <a:cs typeface="Arial"/>
              </a:rPr>
              <a:pPr algn="l" rtl="0">
                <a:defRPr sz="1000"/>
              </a:pPr>
              <a:t>Medical examinations, medical care visits and laboratory tests provided as part of occupational health care, 1995–2021</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0.85393</cdr:x>
      <cdr:y>0.42845</cdr:y>
    </cdr:from>
    <cdr:to>
      <cdr:x>1</cdr:x>
      <cdr:y>0.49466</cdr:y>
    </cdr:to>
    <cdr:sp macro="" textlink="'Data 8'!$D$4">
      <cdr:nvSpPr>
        <cdr:cNvPr id="11" name="Text Box 5"/>
        <cdr:cNvSpPr txBox="1">
          <a:spLocks xmlns:a="http://schemas.openxmlformats.org/drawingml/2006/main" noChangeArrowheads="1" noTextEdit="1"/>
        </cdr:cNvSpPr>
      </cdr:nvSpPr>
      <cdr:spPr bwMode="auto">
        <a:xfrm xmlns:a="http://schemas.openxmlformats.org/drawingml/2006/main">
          <a:off x="8413482" y="2882794"/>
          <a:ext cx="1439178" cy="4454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32004"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00325A58-4E9F-4C73-8674-B919CAAA7C41}" type="TxLink">
            <a:rPr lang="en-US" sz="1400" b="0" i="0" u="none" strike="noStrike" baseline="0">
              <a:solidFill>
                <a:srgbClr val="000000"/>
              </a:solidFill>
              <a:latin typeface="Arial"/>
              <a:cs typeface="Arial"/>
            </a:rPr>
            <a:pPr algn="l" rtl="0">
              <a:defRPr sz="1000"/>
            </a:pPr>
            <a:t>Laboratory tests</a:t>
          </a:fld>
          <a:endParaRPr lang="fi-FI" sz="6600" b="0" i="0" u="none" strike="noStrike" baseline="0">
            <a:solidFill>
              <a:srgbClr val="000000"/>
            </a:solidFill>
            <a:latin typeface="Arial"/>
            <a:cs typeface="Arial"/>
          </a:endParaRPr>
        </a:p>
      </cdr:txBody>
    </cdr:sp>
  </cdr:relSizeAnchor>
  <cdr:relSizeAnchor xmlns:cdr="http://schemas.openxmlformats.org/drawingml/2006/chartDrawing">
    <cdr:from>
      <cdr:x>0.85316</cdr:x>
      <cdr:y>0.54914</cdr:y>
    </cdr:from>
    <cdr:to>
      <cdr:x>0.99923</cdr:x>
      <cdr:y>0.61535</cdr:y>
    </cdr:to>
    <cdr:sp macro="" textlink="'Data 8'!$C$4">
      <cdr:nvSpPr>
        <cdr:cNvPr id="16" name="Text Box 5"/>
        <cdr:cNvSpPr txBox="1">
          <a:spLocks xmlns:a="http://schemas.openxmlformats.org/drawingml/2006/main" noChangeArrowheads="1" noTextEdit="1"/>
        </cdr:cNvSpPr>
      </cdr:nvSpPr>
      <cdr:spPr bwMode="auto">
        <a:xfrm xmlns:a="http://schemas.openxmlformats.org/drawingml/2006/main">
          <a:off x="8405895" y="3694851"/>
          <a:ext cx="1439178" cy="44549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32004"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0A058F4-77D5-4683-A69A-91C3A2F2B861}" type="TxLink">
            <a:rPr lang="en-US" sz="1400" b="0" i="0" u="none" strike="noStrike" baseline="0">
              <a:solidFill>
                <a:srgbClr val="000000"/>
              </a:solidFill>
              <a:latin typeface="Arial"/>
              <a:cs typeface="Arial"/>
            </a:rPr>
            <a:pPr algn="l" rtl="0">
              <a:defRPr sz="1000"/>
            </a:pPr>
            <a:t>Medical care visits</a:t>
          </a:fld>
          <a:endParaRPr lang="fi-FI" sz="6600" b="0" i="0" u="none" strike="noStrike" baseline="0">
            <a:solidFill>
              <a:srgbClr val="000000"/>
            </a:solidFill>
            <a:latin typeface="Arial"/>
            <a:cs typeface="Arial"/>
          </a:endParaRPr>
        </a:p>
      </cdr:txBody>
    </cdr:sp>
  </cdr:relSizeAnchor>
  <cdr:relSizeAnchor xmlns:cdr="http://schemas.openxmlformats.org/drawingml/2006/chartDrawing">
    <cdr:from>
      <cdr:x>0.85393</cdr:x>
      <cdr:y>0.71577</cdr:y>
    </cdr:from>
    <cdr:to>
      <cdr:x>1</cdr:x>
      <cdr:y>0.78198</cdr:y>
    </cdr:to>
    <cdr:sp macro="" textlink="'Data 8'!$B$4">
      <cdr:nvSpPr>
        <cdr:cNvPr id="17" name="Text Box 5"/>
        <cdr:cNvSpPr txBox="1">
          <a:spLocks xmlns:a="http://schemas.openxmlformats.org/drawingml/2006/main" noChangeArrowheads="1" noTextEdit="1"/>
        </cdr:cNvSpPr>
      </cdr:nvSpPr>
      <cdr:spPr bwMode="auto">
        <a:xfrm xmlns:a="http://schemas.openxmlformats.org/drawingml/2006/main">
          <a:off x="8418375" y="4813300"/>
          <a:ext cx="1440000" cy="4452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32004"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13E3577-273A-44A7-A07C-CDFC76AF901E}" type="TxLink">
            <a:rPr lang="en-US" sz="1400" b="0" i="0" u="none" strike="noStrike" baseline="0">
              <a:solidFill>
                <a:srgbClr val="000000"/>
              </a:solidFill>
              <a:latin typeface="Arial"/>
              <a:cs typeface="Arial"/>
            </a:rPr>
            <a:pPr algn="l" rtl="0">
              <a:defRPr sz="1000"/>
            </a:pPr>
            <a:t>Medical examinations</a:t>
          </a:fld>
          <a:endParaRPr lang="fi-FI" sz="66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12679680" cy="8839200"/>
    <xdr:graphicFrame macro="">
      <xdr:nvGraphicFramePr>
        <xdr:cNvPr id="2" name="Kaavio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855459" cy="6725816"/>
    <xdr:graphicFrame macro="">
      <xdr:nvGraphicFramePr>
        <xdr:cNvPr id="2" name="Kaavio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0.7428</cdr:x>
      <cdr:y>0.92303</cdr:y>
    </cdr:from>
    <cdr:to>
      <cdr:x>1</cdr:x>
      <cdr:y>1</cdr:y>
    </cdr:to>
    <cdr:grpSp>
      <cdr:nvGrpSpPr>
        <cdr:cNvPr id="11" name="Ryhmä 10">
          <a:extLst xmlns:a="http://schemas.openxmlformats.org/drawingml/2006/main">
            <a:ext uri="{FF2B5EF4-FFF2-40B4-BE49-F238E27FC236}">
              <a16:creationId xmlns:a16="http://schemas.microsoft.com/office/drawing/2014/main" id="{883B6721-8A23-41CA-9254-8F46604BD711}"/>
            </a:ext>
          </a:extLst>
        </cdr:cNvPr>
        <cdr:cNvGrpSpPr/>
      </cdr:nvGrpSpPr>
      <cdr:grpSpPr>
        <a:xfrm xmlns:a="http://schemas.openxmlformats.org/drawingml/2006/main">
          <a:off x="7320635" y="6208130"/>
          <a:ext cx="2534824" cy="517686"/>
          <a:chOff x="6466326" y="6005150"/>
          <a:chExt cx="2532470" cy="516847"/>
        </a:xfrm>
      </cdr:grpSpPr>
      <cdr:pic>
        <cdr:nvPicPr>
          <cdr:cNvPr id="16" name="Kuva 15">
            <a:extLst xmlns:a="http://schemas.openxmlformats.org/drawingml/2006/main">
              <a:ext uri="{FF2B5EF4-FFF2-40B4-BE49-F238E27FC236}">
                <a16:creationId xmlns:a16="http://schemas.microsoft.com/office/drawing/2014/main" id="{0AAA9B59-D829-4A15-80BB-A22210881F5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399493" y="6005150"/>
            <a:ext cx="599303" cy="360468"/>
          </a:xfrm>
          <a:prstGeom xmlns:a="http://schemas.openxmlformats.org/drawingml/2006/main" prst="rect">
            <a:avLst/>
          </a:prstGeom>
        </cdr:spPr>
      </cdr:pic>
      <cdr:sp macro="" textlink="'Data 9'!$A$61">
        <cdr:nvSpPr>
          <cdr:cNvPr id="17" name="Tekstiruutu 1"/>
          <cdr:cNvSpPr txBox="1"/>
        </cdr:nvSpPr>
        <cdr:spPr>
          <a:xfrm xmlns:a="http://schemas.openxmlformats.org/drawingml/2006/main">
            <a:off x="6466326" y="6308824"/>
            <a:ext cx="2464497" cy="2131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998021FA-BACD-4E83-91E5-BD238005E74F}" type="TxLink">
              <a:rPr lang="en-US" sz="800" b="0" i="0" u="none" strike="noStrike">
                <a:solidFill>
                  <a:srgbClr val="000000"/>
                </a:solidFill>
                <a:latin typeface="Arial"/>
                <a:cs typeface="Arial"/>
              </a:rPr>
              <a:pPr/>
              <a:t>Statistical Information Service 31.5.2023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0.03865</cdr:x>
      <cdr:y>0.02876</cdr:y>
    </cdr:from>
    <cdr:to>
      <cdr:x>0.93978</cdr:x>
      <cdr:y>0.14187</cdr:y>
    </cdr:to>
    <cdr:grpSp>
      <cdr:nvGrpSpPr>
        <cdr:cNvPr id="12" name="Ryhmä 11">
          <a:extLst xmlns:a="http://schemas.openxmlformats.org/drawingml/2006/main">
            <a:ext uri="{FF2B5EF4-FFF2-40B4-BE49-F238E27FC236}">
              <a16:creationId xmlns:a16="http://schemas.microsoft.com/office/drawing/2014/main" id="{BA2B5F97-8C8A-4DE1-8ABA-964818D6D278}"/>
            </a:ext>
          </a:extLst>
        </cdr:cNvPr>
        <cdr:cNvGrpSpPr/>
      </cdr:nvGrpSpPr>
      <cdr:grpSpPr>
        <a:xfrm xmlns:a="http://schemas.openxmlformats.org/drawingml/2006/main">
          <a:off x="380913" y="193434"/>
          <a:ext cx="8881050" cy="760758"/>
          <a:chOff x="-109069" y="0"/>
          <a:chExt cx="8477208" cy="759525"/>
        </a:xfrm>
      </cdr:grpSpPr>
      <cdr:sp macro="" textlink="'Data 9'!$A$1">
        <cdr:nvSpPr>
          <cdr:cNvPr id="14" name="Text Box 21"/>
          <cdr:cNvSpPr txBox="1">
            <a:spLocks xmlns:a="http://schemas.openxmlformats.org/drawingml/2006/main" noChangeArrowheads="1"/>
          </cdr:cNvSpPr>
        </cdr:nvSpPr>
        <cdr:spPr bwMode="auto">
          <a:xfrm xmlns:a="http://schemas.openxmlformats.org/drawingml/2006/main">
            <a:off x="-109069" y="0"/>
            <a:ext cx="654652" cy="40518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E75C081-3091-4AE4-A185-F7D0786B610D}" type="TxLink">
              <a:rPr lang="en-US" sz="2400" b="0" i="0" u="none" strike="noStrike" baseline="0">
                <a:solidFill>
                  <a:srgbClr val="000000"/>
                </a:solidFill>
                <a:latin typeface="Arial"/>
                <a:cs typeface="Arial"/>
              </a:rPr>
              <a:pPr algn="l" rtl="0">
                <a:defRPr sz="1000"/>
              </a:pPr>
              <a:t>5.9</a:t>
            </a:fld>
            <a:endParaRPr lang="fi-FI" sz="2400" b="0" i="0" u="none" strike="noStrike" baseline="0">
              <a:solidFill>
                <a:sysClr val="windowText" lastClr="000000"/>
              </a:solidFill>
              <a:latin typeface="Arial"/>
              <a:cs typeface="Arial"/>
            </a:endParaRPr>
          </a:p>
        </cdr:txBody>
      </cdr:sp>
      <cdr:sp macro="" textlink="'Data 9'!$B$1">
        <cdr:nvSpPr>
          <cdr:cNvPr id="15" name="Text Box 21"/>
          <cdr:cNvSpPr txBox="1">
            <a:spLocks xmlns:a="http://schemas.openxmlformats.org/drawingml/2006/main" noChangeArrowheads="1"/>
          </cdr:cNvSpPr>
        </cdr:nvSpPr>
        <cdr:spPr bwMode="auto">
          <a:xfrm xmlns:a="http://schemas.openxmlformats.org/drawingml/2006/main">
            <a:off x="572328" y="0"/>
            <a:ext cx="7795811" cy="7595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F9ABF1D7-1788-4CFF-96F0-FA4521297FC6}" type="TxLink">
              <a:rPr lang="en-US" sz="2400" b="0" i="0" u="none" strike="noStrike" baseline="0">
                <a:solidFill>
                  <a:srgbClr val="000000"/>
                </a:solidFill>
                <a:latin typeface="Arial"/>
                <a:cs typeface="Arial"/>
              </a:rPr>
              <a:pPr algn="l" rtl="0">
                <a:defRPr sz="1000"/>
              </a:pPr>
              <a:t>Number of medical examinations per 100 persons covered for occupational health services, 1970–2021</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0.8491</cdr:x>
      <cdr:y>0.33671</cdr:y>
    </cdr:from>
    <cdr:to>
      <cdr:x>0.99517</cdr:x>
      <cdr:y>0.37222</cdr:y>
    </cdr:to>
    <cdr:sp macro="" textlink="'Data 9'!$D$4">
      <cdr:nvSpPr>
        <cdr:cNvPr id="9" name="Text Box 5"/>
        <cdr:cNvSpPr txBox="1">
          <a:spLocks xmlns:a="http://schemas.openxmlformats.org/drawingml/2006/main" noChangeArrowheads="1" noTextEdit="1"/>
        </cdr:cNvSpPr>
      </cdr:nvSpPr>
      <cdr:spPr bwMode="auto">
        <a:xfrm xmlns:a="http://schemas.openxmlformats.org/drawingml/2006/main">
          <a:off x="8364969" y="2264639"/>
          <a:ext cx="1439019" cy="23883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32004"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B3C4C70-858A-47C6-A9E2-C2E604F244A6}" type="TxLink">
            <a:rPr lang="en-US" sz="1400" b="0" i="0" u="none" strike="noStrike" baseline="0">
              <a:solidFill>
                <a:srgbClr val="000000"/>
              </a:solidFill>
              <a:latin typeface="Arial"/>
              <a:cs typeface="Arial"/>
            </a:rPr>
            <a:pPr algn="l" rtl="0">
              <a:defRPr sz="1000"/>
            </a:pPr>
            <a:t>Physical therapist</a:t>
          </a:fld>
          <a:endParaRPr lang="fi-FI" sz="9600" b="0" i="0" u="none" strike="noStrike" baseline="0">
            <a:solidFill>
              <a:srgbClr val="000000"/>
            </a:solidFill>
            <a:latin typeface="Arial"/>
            <a:cs typeface="Arial"/>
          </a:endParaRPr>
        </a:p>
      </cdr:txBody>
    </cdr:sp>
  </cdr:relSizeAnchor>
  <cdr:relSizeAnchor xmlns:cdr="http://schemas.openxmlformats.org/drawingml/2006/chartDrawing">
    <cdr:from>
      <cdr:x>0.8491</cdr:x>
      <cdr:y>0.49197</cdr:y>
    </cdr:from>
    <cdr:to>
      <cdr:x>0.99517</cdr:x>
      <cdr:y>0.52748</cdr:y>
    </cdr:to>
    <cdr:sp macro="" textlink="'Data 9'!$C$4">
      <cdr:nvSpPr>
        <cdr:cNvPr id="10" name="Text Box 5"/>
        <cdr:cNvSpPr txBox="1">
          <a:spLocks xmlns:a="http://schemas.openxmlformats.org/drawingml/2006/main" noChangeArrowheads="1" noTextEdit="1"/>
        </cdr:cNvSpPr>
      </cdr:nvSpPr>
      <cdr:spPr bwMode="auto">
        <a:xfrm xmlns:a="http://schemas.openxmlformats.org/drawingml/2006/main">
          <a:off x="8370750" y="3308350"/>
          <a:ext cx="1440000" cy="238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32004"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026A945C-EE38-4FD6-8D8E-2F59E6956D00}" type="TxLink">
            <a:rPr lang="en-US" sz="1400" b="0" i="0" u="none" strike="noStrike" baseline="0">
              <a:solidFill>
                <a:srgbClr val="000000"/>
              </a:solidFill>
              <a:latin typeface="Arial"/>
              <a:cs typeface="Arial"/>
            </a:rPr>
            <a:pPr algn="l" rtl="0">
              <a:defRPr sz="1000"/>
            </a:pPr>
            <a:t>Occupational health nurse</a:t>
          </a:fld>
          <a:endParaRPr lang="fi-FI" sz="9600" b="0" i="0" u="none" strike="noStrike" baseline="0">
            <a:solidFill>
              <a:srgbClr val="000000"/>
            </a:solidFill>
            <a:latin typeface="Arial"/>
            <a:cs typeface="Arial"/>
          </a:endParaRPr>
        </a:p>
      </cdr:txBody>
    </cdr:sp>
  </cdr:relSizeAnchor>
  <cdr:relSizeAnchor xmlns:cdr="http://schemas.openxmlformats.org/drawingml/2006/chartDrawing">
    <cdr:from>
      <cdr:x>0.8491</cdr:x>
      <cdr:y>0.75685</cdr:y>
    </cdr:from>
    <cdr:to>
      <cdr:x>0.99517</cdr:x>
      <cdr:y>0.79235</cdr:y>
    </cdr:to>
    <cdr:sp macro="" textlink="'Data 9'!$B$4">
      <cdr:nvSpPr>
        <cdr:cNvPr id="18" name="Text Box 5"/>
        <cdr:cNvSpPr txBox="1">
          <a:spLocks xmlns:a="http://schemas.openxmlformats.org/drawingml/2006/main" noChangeArrowheads="1" noTextEdit="1"/>
        </cdr:cNvSpPr>
      </cdr:nvSpPr>
      <cdr:spPr bwMode="auto">
        <a:xfrm xmlns:a="http://schemas.openxmlformats.org/drawingml/2006/main">
          <a:off x="8370750" y="5089525"/>
          <a:ext cx="1440000" cy="23878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32004"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7D8F105B-0554-4126-8798-81896EADDF13}" type="TxLink">
            <a:rPr lang="en-US" sz="1400" b="0" i="0" u="none" strike="noStrike" baseline="0">
              <a:solidFill>
                <a:srgbClr val="000000"/>
              </a:solidFill>
              <a:latin typeface="Arial"/>
              <a:cs typeface="Arial"/>
            </a:rPr>
            <a:pPr algn="l" rtl="0">
              <a:defRPr sz="1000"/>
            </a:pPr>
            <a:t>Doctor</a:t>
          </a:fld>
          <a:endParaRPr lang="fi-FI" sz="9600" b="0" i="0" u="none" strike="noStrike" baseline="0">
            <a:solidFill>
              <a:srgbClr val="000000"/>
            </a:solidFill>
            <a:latin typeface="Arial"/>
            <a:cs typeface="Arial"/>
          </a:endParaRPr>
        </a:p>
      </cdr:txBody>
    </cdr:sp>
  </cdr:relSizeAnchor>
  <cdr:relSizeAnchor xmlns:cdr="http://schemas.openxmlformats.org/drawingml/2006/chartDrawing">
    <cdr:from>
      <cdr:x>0.07762</cdr:x>
      <cdr:y>0.93262</cdr:y>
    </cdr:from>
    <cdr:to>
      <cdr:x>0.10145</cdr:x>
      <cdr:y>0.98867</cdr:y>
    </cdr:to>
    <cdr:sp macro="" textlink="'Data 9'!$A$58:$J$58">
      <cdr:nvSpPr>
        <cdr:cNvPr id="19" name="Text Box 5"/>
        <cdr:cNvSpPr txBox="1">
          <a:spLocks xmlns:a="http://schemas.openxmlformats.org/drawingml/2006/main" noChangeArrowheads="1" noTextEdit="1"/>
        </cdr:cNvSpPr>
      </cdr:nvSpPr>
      <cdr:spPr bwMode="auto">
        <a:xfrm xmlns:a="http://schemas.openxmlformats.org/drawingml/2006/main">
          <a:off x="765207" y="6271543"/>
          <a:ext cx="234918" cy="3769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32004" rIns="0" bIns="0" spcCol="36000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EC7B283F-7386-4053-8927-612FA48A5D95}" type="TxLink">
            <a:rPr lang="en-US" sz="800" b="0" i="0" u="none" strike="noStrike" baseline="0">
              <a:solidFill>
                <a:srgbClr val="000000"/>
              </a:solidFill>
              <a:latin typeface="Arial"/>
              <a:cs typeface="Arial"/>
            </a:rPr>
            <a:pPr algn="l" rtl="0">
              <a:defRPr sz="1000"/>
            </a:pPr>
            <a:t>N.B. </a:t>
          </a:fld>
          <a:endParaRPr lang="fi-FI" sz="5400" b="0" i="0" u="none" strike="noStrike" baseline="0">
            <a:solidFill>
              <a:srgbClr val="000000"/>
            </a:solidFill>
            <a:latin typeface="Arial"/>
            <a:cs typeface="Arial"/>
          </a:endParaRPr>
        </a:p>
      </cdr:txBody>
    </cdr:sp>
  </cdr:relSizeAnchor>
  <cdr:relSizeAnchor xmlns:cdr="http://schemas.openxmlformats.org/drawingml/2006/chartDrawing">
    <cdr:from>
      <cdr:x>0.10048</cdr:x>
      <cdr:y>0.93262</cdr:y>
    </cdr:from>
    <cdr:to>
      <cdr:x>0.84348</cdr:x>
      <cdr:y>0.96259</cdr:y>
    </cdr:to>
    <cdr:sp macro="" textlink="'Data 9'!$B$58:$J$58">
      <cdr:nvSpPr>
        <cdr:cNvPr id="13" name="Text Box 5"/>
        <cdr:cNvSpPr txBox="1">
          <a:spLocks xmlns:a="http://schemas.openxmlformats.org/drawingml/2006/main" noChangeArrowheads="1" noTextEdit="1"/>
        </cdr:cNvSpPr>
      </cdr:nvSpPr>
      <cdr:spPr bwMode="auto">
        <a:xfrm xmlns:a="http://schemas.openxmlformats.org/drawingml/2006/main">
          <a:off x="990599" y="6271543"/>
          <a:ext cx="7324725" cy="20156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32004" rIns="0" bIns="0" spcCol="36000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8A8881C-CD18-415F-9FA1-D930620E1289}" type="TxLink">
            <a:rPr lang="en-US" sz="800" b="0" i="0" u="none" strike="noStrike" baseline="0">
              <a:solidFill>
                <a:srgbClr val="000000"/>
              </a:solidFill>
              <a:latin typeface="Arial"/>
              <a:cs typeface="Arial"/>
            </a:rPr>
            <a:pPr algn="l" rtl="0">
              <a:defRPr sz="1000"/>
            </a:pPr>
            <a:t>The new refund system introduced at the beginning of 1995 brought changes to the way in which statistical information on medical examinations is collected.</a:t>
          </a:fld>
          <a:endParaRPr lang="fi-FI" sz="5400" b="0" i="0" u="none" strike="noStrike" baseline="0">
            <a:solidFill>
              <a:srgbClr val="000000"/>
            </a:solidFill>
            <a:latin typeface="Arial"/>
            <a:cs typeface="Arial"/>
          </a:endParaRPr>
        </a:p>
      </cdr:txBody>
    </cdr:sp>
  </cdr:relSizeAnchor>
  <cdr:relSizeAnchor xmlns:cdr="http://schemas.openxmlformats.org/drawingml/2006/chartDrawing">
    <cdr:from>
      <cdr:x>0.10056</cdr:x>
      <cdr:y>0.95392</cdr:y>
    </cdr:from>
    <cdr:to>
      <cdr:x>0.64379</cdr:x>
      <cdr:y>1</cdr:y>
    </cdr:to>
    <cdr:sp macro="" textlink="'Data 9'!$B$59:$J$59">
      <cdr:nvSpPr>
        <cdr:cNvPr id="20" name="Text Box 5"/>
        <cdr:cNvSpPr txBox="1">
          <a:spLocks xmlns:a="http://schemas.openxmlformats.org/drawingml/2006/main" noChangeArrowheads="1" noTextEdit="1"/>
        </cdr:cNvSpPr>
      </cdr:nvSpPr>
      <cdr:spPr bwMode="auto">
        <a:xfrm xmlns:a="http://schemas.openxmlformats.org/drawingml/2006/main">
          <a:off x="991395" y="6414796"/>
          <a:ext cx="5355366" cy="30985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32004" rIns="0" bIns="0" spcCol="360000" anchor="t"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1AE4E18F-0C52-4434-8657-33C679BC3301}" type="TxLink">
            <a:rPr lang="en-US" sz="800" b="0" i="0" u="none" strike="noStrike" baseline="0">
              <a:solidFill>
                <a:srgbClr val="000000"/>
              </a:solidFill>
              <a:latin typeface="Arial"/>
              <a:cs typeface="Arial"/>
            </a:rPr>
            <a:pPr algn="l" rtl="0">
              <a:defRPr sz="1000"/>
            </a:pPr>
            <a:t>The refund system was reformed again starting in the 2011 processing period, following which medical examinations may also include follow-up visits.</a:t>
          </a:fld>
          <a:endParaRPr lang="fi-FI" sz="5400" b="0" i="0" u="none" strike="noStrike" baseline="0">
            <a:solidFill>
              <a:srgbClr val="000000"/>
            </a:solidFill>
            <a:latin typeface="Arial"/>
            <a:cs typeface="Arial"/>
          </a:endParaRP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855200" cy="6731000"/>
    <xdr:graphicFrame macro="">
      <xdr:nvGraphicFramePr>
        <xdr:cNvPr id="2" name="Kaavio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0.75276</cdr:x>
      <cdr:y>0.92303</cdr:y>
    </cdr:from>
    <cdr:to>
      <cdr:x>1</cdr:x>
      <cdr:y>0.99859</cdr:y>
    </cdr:to>
    <cdr:grpSp>
      <cdr:nvGrpSpPr>
        <cdr:cNvPr id="11" name="Ryhmä 10">
          <a:extLst xmlns:a="http://schemas.openxmlformats.org/drawingml/2006/main">
            <a:ext uri="{FF2B5EF4-FFF2-40B4-BE49-F238E27FC236}">
              <a16:creationId xmlns:a16="http://schemas.microsoft.com/office/drawing/2014/main" id="{5C9A7E1C-1305-4555-9823-56728D32020A}"/>
            </a:ext>
          </a:extLst>
        </cdr:cNvPr>
        <cdr:cNvGrpSpPr/>
      </cdr:nvGrpSpPr>
      <cdr:grpSpPr>
        <a:xfrm xmlns:a="http://schemas.openxmlformats.org/drawingml/2006/main">
          <a:off x="7418600" y="6212915"/>
          <a:ext cx="2436600" cy="508594"/>
          <a:chOff x="6564397" y="6005150"/>
          <a:chExt cx="2434380" cy="507329"/>
        </a:xfrm>
      </cdr:grpSpPr>
      <cdr:pic>
        <cdr:nvPicPr>
          <cdr:cNvPr id="16" name="Kuva 15">
            <a:extLst xmlns:a="http://schemas.openxmlformats.org/drawingml/2006/main">
              <a:ext uri="{FF2B5EF4-FFF2-40B4-BE49-F238E27FC236}">
                <a16:creationId xmlns:a16="http://schemas.microsoft.com/office/drawing/2014/main" id="{DB90EEBB-9CE4-4C2B-9D5A-E3ADDE92AC0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399473" y="6005150"/>
            <a:ext cx="599303" cy="360468"/>
          </a:xfrm>
          <a:prstGeom xmlns:a="http://schemas.openxmlformats.org/drawingml/2006/main" prst="rect">
            <a:avLst/>
          </a:prstGeom>
        </cdr:spPr>
      </cdr:pic>
      <cdr:sp macro="" textlink="'Data 10.'!$A$12">
        <cdr:nvSpPr>
          <cdr:cNvPr id="17" name="Tekstiruutu 1"/>
          <cdr:cNvSpPr txBox="1"/>
        </cdr:nvSpPr>
        <cdr:spPr>
          <a:xfrm xmlns:a="http://schemas.openxmlformats.org/drawingml/2006/main">
            <a:off x="6564397" y="6312447"/>
            <a:ext cx="2434380" cy="2000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9116E808-F096-4D57-978E-65C7EEE5A0D7}" type="TxLink">
              <a:rPr lang="en-US" sz="800" b="0" i="0" u="none" strike="noStrike">
                <a:solidFill>
                  <a:srgbClr val="000000"/>
                </a:solidFill>
                <a:latin typeface="Arial"/>
                <a:cs typeface="Arial"/>
              </a:rPr>
              <a:pPr/>
              <a:t>Statistical Information Service 31.5.2023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0.03865</cdr:x>
      <cdr:y>0.02876</cdr:y>
    </cdr:from>
    <cdr:to>
      <cdr:x>0.82689</cdr:x>
      <cdr:y>0.14172</cdr:y>
    </cdr:to>
    <cdr:grpSp>
      <cdr:nvGrpSpPr>
        <cdr:cNvPr id="12" name="Ryhmä 11">
          <a:extLst xmlns:a="http://schemas.openxmlformats.org/drawingml/2006/main">
            <a:ext uri="{FF2B5EF4-FFF2-40B4-BE49-F238E27FC236}">
              <a16:creationId xmlns:a16="http://schemas.microsoft.com/office/drawing/2014/main" id="{6E0F7B70-28D7-4EA3-B170-FE25CA6AF8B2}"/>
            </a:ext>
          </a:extLst>
        </cdr:cNvPr>
        <cdr:cNvGrpSpPr/>
      </cdr:nvGrpSpPr>
      <cdr:grpSpPr>
        <a:xfrm xmlns:a="http://schemas.openxmlformats.org/drawingml/2006/main">
          <a:off x="380903" y="193584"/>
          <a:ext cx="7768263" cy="760333"/>
          <a:chOff x="-109069" y="0"/>
          <a:chExt cx="7415155" cy="758536"/>
        </a:xfrm>
      </cdr:grpSpPr>
      <cdr:sp macro="" textlink="'Data 10.'!$A$1">
        <cdr:nvSpPr>
          <cdr:cNvPr id="14" name="Text Box 21"/>
          <cdr:cNvSpPr txBox="1">
            <a:spLocks xmlns:a="http://schemas.openxmlformats.org/drawingml/2006/main" noChangeArrowheads="1"/>
          </cdr:cNvSpPr>
        </cdr:nvSpPr>
        <cdr:spPr bwMode="auto">
          <a:xfrm xmlns:a="http://schemas.openxmlformats.org/drawingml/2006/main">
            <a:off x="-109069" y="0"/>
            <a:ext cx="654652" cy="404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A22B5F4-8C37-4861-8541-C078F92EB3C8}" type="TxLink">
              <a:rPr lang="en-US" sz="2400" b="0" i="0" u="none" strike="noStrike" baseline="0">
                <a:solidFill>
                  <a:srgbClr val="000000"/>
                </a:solidFill>
                <a:latin typeface="Arial"/>
                <a:cs typeface="Arial"/>
              </a:rPr>
              <a:pPr algn="l" rtl="0">
                <a:defRPr sz="1000"/>
              </a:pPr>
              <a:t>5.10</a:t>
            </a:fld>
            <a:endParaRPr lang="fi-FI" sz="2400" b="0" i="0" u="none" strike="noStrike" baseline="0">
              <a:solidFill>
                <a:sysClr val="windowText" lastClr="000000"/>
              </a:solidFill>
              <a:latin typeface="Arial"/>
              <a:cs typeface="Arial"/>
            </a:endParaRPr>
          </a:p>
        </cdr:txBody>
      </cdr:sp>
      <cdr:sp macro="" textlink="'Data 10.'!$B$1">
        <cdr:nvSpPr>
          <cdr:cNvPr id="15" name="Text Box 21"/>
          <cdr:cNvSpPr txBox="1">
            <a:spLocks xmlns:a="http://schemas.openxmlformats.org/drawingml/2006/main" noChangeArrowheads="1"/>
          </cdr:cNvSpPr>
        </cdr:nvSpPr>
        <cdr:spPr bwMode="auto">
          <a:xfrm xmlns:a="http://schemas.openxmlformats.org/drawingml/2006/main">
            <a:off x="572327" y="0"/>
            <a:ext cx="6733759" cy="7585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9E3C27DA-9648-45FB-A90C-5E50B42A96D1}" type="TxLink">
              <a:rPr lang="en-US" sz="2400" b="0" i="0" u="none" strike="noStrike" baseline="0">
                <a:solidFill>
                  <a:srgbClr val="000000"/>
                </a:solidFill>
                <a:latin typeface="Arial"/>
                <a:cs typeface="Arial"/>
              </a:rPr>
              <a:pPr algn="l" rtl="0">
                <a:defRPr sz="1000"/>
              </a:pPr>
              <a:t>Persons covered for occupational health services by principal service provider, 2021</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0.01256</cdr:x>
      <cdr:y>0.2762</cdr:y>
    </cdr:from>
    <cdr:to>
      <cdr:x>0.21932</cdr:x>
      <cdr:y>0.36119</cdr:y>
    </cdr:to>
    <cdr:sp macro="" textlink="'Data 10.'!$A$9">
      <cdr:nvSpPr>
        <cdr:cNvPr id="2" name="Tekstiruutu 1"/>
        <cdr:cNvSpPr txBox="1"/>
      </cdr:nvSpPr>
      <cdr:spPr>
        <a:xfrm xmlns:a="http://schemas.openxmlformats.org/drawingml/2006/main">
          <a:off x="123826" y="1857348"/>
          <a:ext cx="2038314" cy="57152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fld id="{9D482106-F4F3-4767-A201-FE7283EA0FFB}" type="TxLink">
            <a:rPr lang="en-US" sz="1400" b="0" i="0" u="none" strike="noStrike">
              <a:solidFill>
                <a:srgbClr val="000000"/>
              </a:solidFill>
              <a:latin typeface="Arial"/>
              <a:cs typeface="Arial"/>
            </a:rPr>
            <a:pPr/>
            <a:t>Medical clinic</a:t>
          </a:fld>
          <a:endParaRPr lang="fi-FI" sz="1800"/>
        </a:p>
      </cdr:txBody>
    </cdr:sp>
  </cdr:relSizeAnchor>
  <cdr:relSizeAnchor xmlns:cdr="http://schemas.openxmlformats.org/drawingml/2006/chartDrawing">
    <cdr:from>
      <cdr:x>0.01643</cdr:x>
      <cdr:y>0.3891</cdr:y>
    </cdr:from>
    <cdr:to>
      <cdr:x>0.2192</cdr:x>
      <cdr:y>0.47409</cdr:y>
    </cdr:to>
    <cdr:sp macro="" textlink="'Data 10.'!$A$8">
      <cdr:nvSpPr>
        <cdr:cNvPr id="9" name="Tekstiruutu 1"/>
        <cdr:cNvSpPr txBox="1"/>
      </cdr:nvSpPr>
      <cdr:spPr>
        <a:xfrm xmlns:a="http://schemas.openxmlformats.org/drawingml/2006/main">
          <a:off x="161925" y="2616561"/>
          <a:ext cx="1999031" cy="57152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971390E-AE7C-48C6-82D0-E8A0A54F64FA}" type="TxLink">
            <a:rPr lang="en-US" sz="1400" b="0" i="0" u="none" strike="noStrike">
              <a:solidFill>
                <a:srgbClr val="000000"/>
              </a:solidFill>
              <a:latin typeface="Arial"/>
              <a:cs typeface="Arial"/>
            </a:rPr>
            <a:pPr/>
            <a:t>Health centre</a:t>
          </a:fld>
          <a:endParaRPr lang="fi-FI" sz="3200"/>
        </a:p>
      </cdr:txBody>
    </cdr:sp>
  </cdr:relSizeAnchor>
  <cdr:relSizeAnchor xmlns:cdr="http://schemas.openxmlformats.org/drawingml/2006/chartDrawing">
    <cdr:from>
      <cdr:x>0.01739</cdr:x>
      <cdr:y>0.49452</cdr:y>
    </cdr:from>
    <cdr:to>
      <cdr:x>0.21938</cdr:x>
      <cdr:y>0.5795</cdr:y>
    </cdr:to>
    <cdr:sp macro="" textlink="'Data 10.'!$A$7">
      <cdr:nvSpPr>
        <cdr:cNvPr id="10" name="Tekstiruutu 1"/>
        <cdr:cNvSpPr txBox="1"/>
      </cdr:nvSpPr>
      <cdr:spPr>
        <a:xfrm xmlns:a="http://schemas.openxmlformats.org/drawingml/2006/main">
          <a:off x="171451" y="3325474"/>
          <a:ext cx="1991280" cy="57146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307D3F5-7534-420A-A044-89A3162498C1}" type="TxLink">
            <a:rPr lang="en-US" sz="1400" b="0" i="0" u="none" strike="noStrike">
              <a:solidFill>
                <a:srgbClr val="000000"/>
              </a:solidFill>
              <a:latin typeface="Arial"/>
              <a:cs typeface="Arial"/>
            </a:rPr>
            <a:pPr/>
            <a:t>Own occupational health unit</a:t>
          </a:fld>
          <a:endParaRPr lang="fi-FI" sz="3200"/>
        </a:p>
      </cdr:txBody>
    </cdr:sp>
  </cdr:relSizeAnchor>
  <cdr:relSizeAnchor xmlns:cdr="http://schemas.openxmlformats.org/drawingml/2006/chartDrawing">
    <cdr:from>
      <cdr:x>0.01159</cdr:x>
      <cdr:y>0.81812</cdr:y>
    </cdr:from>
    <cdr:to>
      <cdr:x>0.21938</cdr:x>
      <cdr:y>0.90311</cdr:y>
    </cdr:to>
    <cdr:sp macro="" textlink="'Data 10.'!$A$4">
      <cdr:nvSpPr>
        <cdr:cNvPr id="13" name="Tekstiruutu 1"/>
        <cdr:cNvSpPr txBox="1"/>
      </cdr:nvSpPr>
      <cdr:spPr>
        <a:xfrm xmlns:a="http://schemas.openxmlformats.org/drawingml/2006/main">
          <a:off x="114301" y="5501571"/>
          <a:ext cx="2048430" cy="57152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F3BF9BD-D1CD-4572-95D1-E80DF49B9373}" type="TxLink">
            <a:rPr lang="en-US" sz="1400" b="0" i="0" u="none" strike="noStrike">
              <a:solidFill>
                <a:srgbClr val="000000"/>
              </a:solidFill>
              <a:latin typeface="Arial"/>
              <a:cs typeface="Arial"/>
            </a:rPr>
            <a:pPr/>
            <a:t>Other service provider</a:t>
          </a:fld>
          <a:endParaRPr lang="fi-FI" sz="3200"/>
        </a:p>
      </cdr:txBody>
    </cdr:sp>
  </cdr:relSizeAnchor>
  <cdr:relSizeAnchor xmlns:cdr="http://schemas.openxmlformats.org/drawingml/2006/chartDrawing">
    <cdr:from>
      <cdr:x>0.01256</cdr:x>
      <cdr:y>0.71008</cdr:y>
    </cdr:from>
    <cdr:to>
      <cdr:x>0.21938</cdr:x>
      <cdr:y>0.79507</cdr:y>
    </cdr:to>
    <cdr:sp macro="" textlink="'Data 10.'!$A$5">
      <cdr:nvSpPr>
        <cdr:cNvPr id="18" name="Tekstiruutu 1"/>
        <cdr:cNvSpPr txBox="1"/>
      </cdr:nvSpPr>
      <cdr:spPr>
        <a:xfrm xmlns:a="http://schemas.openxmlformats.org/drawingml/2006/main">
          <a:off x="123825" y="4775039"/>
          <a:ext cx="2038905" cy="57152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90FDE2B4-BA38-415C-BA19-42C1F9AC9D56}" type="TxLink">
            <a:rPr lang="en-US" sz="1400" b="0" i="0" u="none" strike="noStrike">
              <a:solidFill>
                <a:srgbClr val="000000"/>
              </a:solidFill>
              <a:latin typeface="Arial"/>
              <a:cs typeface="Arial"/>
            </a:rPr>
            <a:pPr/>
            <a:t>Occupational health unit operated by another employer</a:t>
          </a:fld>
          <a:endParaRPr lang="fi-FI" sz="3200"/>
        </a:p>
      </cdr:txBody>
    </cdr:sp>
  </cdr:relSizeAnchor>
  <cdr:relSizeAnchor xmlns:cdr="http://schemas.openxmlformats.org/drawingml/2006/chartDrawing">
    <cdr:from>
      <cdr:x>0.01449</cdr:x>
      <cdr:y>0.60411</cdr:y>
    </cdr:from>
    <cdr:to>
      <cdr:x>0.21938</cdr:x>
      <cdr:y>0.6891</cdr:y>
    </cdr:to>
    <cdr:sp macro="" textlink="'Data 10.'!$A$6">
      <cdr:nvSpPr>
        <cdr:cNvPr id="19" name="Tekstiruutu 1"/>
        <cdr:cNvSpPr txBox="1"/>
      </cdr:nvSpPr>
      <cdr:spPr>
        <a:xfrm xmlns:a="http://schemas.openxmlformats.org/drawingml/2006/main">
          <a:off x="142875" y="4062428"/>
          <a:ext cx="2019855" cy="57152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2A7CCF3C-926B-495E-9741-E4A65016DB88}" type="TxLink">
            <a:rPr lang="en-US" sz="1400" b="0" i="0" u="none" strike="noStrike">
              <a:solidFill>
                <a:srgbClr val="000000"/>
              </a:solidFill>
              <a:latin typeface="Arial"/>
              <a:cs typeface="Arial"/>
            </a:rPr>
            <a:pPr/>
            <a:t>Occupational health unit operated together with another employer</a:t>
          </a:fld>
          <a:endParaRPr lang="fi-FI" sz="3200"/>
        </a:p>
      </cdr:txBody>
    </cdr:sp>
  </cdr:relSizeAnchor>
</c:userShapes>
</file>

<file path=xl/drawings/drawing3.xml><?xml version="1.0" encoding="utf-8"?>
<c:userShapes xmlns:c="http://schemas.openxmlformats.org/drawingml/2006/chart">
  <cdr:relSizeAnchor xmlns:cdr="http://schemas.openxmlformats.org/drawingml/2006/chartDrawing">
    <cdr:from>
      <cdr:x>0.03867</cdr:x>
      <cdr:y>0.01539</cdr:y>
    </cdr:from>
    <cdr:to>
      <cdr:x>0.56928</cdr:x>
      <cdr:y>0.05369</cdr:y>
    </cdr:to>
    <cdr:sp macro="" textlink="#REF!">
      <cdr:nvSpPr>
        <cdr:cNvPr id="15" name="Text Box 21"/>
        <cdr:cNvSpPr txBox="1">
          <a:spLocks xmlns:a="http://schemas.openxmlformats.org/drawingml/2006/main" noChangeArrowheads="1"/>
        </cdr:cNvSpPr>
      </cdr:nvSpPr>
      <cdr:spPr bwMode="auto">
        <a:xfrm xmlns:a="http://schemas.openxmlformats.org/drawingml/2006/main">
          <a:off x="489857" y="135962"/>
          <a:ext cx="6721929" cy="33836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D5640AE-2615-49CC-8D15-532CC97ED226}" type="TxLink">
            <a:rPr lang="en-US" sz="2000" b="0" i="0" u="none" strike="noStrike" baseline="0">
              <a:solidFill>
                <a:srgbClr val="000000"/>
              </a:solidFill>
              <a:latin typeface="Arial"/>
              <a:cs typeface="Arial"/>
            </a:rPr>
            <a:pPr algn="l" rtl="0">
              <a:defRPr sz="1000"/>
            </a:pPr>
            <a:t>Työterveyshuollon kustannukset ja korvaukset  2000–2020</a:t>
          </a:fld>
          <a:endParaRPr lang="fi-FI" sz="2000" b="0" i="0" u="none" strike="noStrike" baseline="0">
            <a:solidFill>
              <a:sysClr val="windowText" lastClr="000000"/>
            </a:solidFill>
            <a:latin typeface="Arial"/>
            <a:cs typeface="Arial"/>
          </a:endParaRPr>
        </a:p>
      </cdr:txBody>
    </cdr:sp>
  </cdr:relSizeAnchor>
  <cdr:relSizeAnchor xmlns:cdr="http://schemas.openxmlformats.org/drawingml/2006/chartDrawing">
    <cdr:from>
      <cdr:x>0.03964</cdr:x>
      <cdr:y>0.08882</cdr:y>
    </cdr:from>
    <cdr:to>
      <cdr:x>0.33819</cdr:x>
      <cdr:y>0.1219</cdr:y>
    </cdr:to>
    <cdr:sp macro="" textlink="">
      <cdr:nvSpPr>
        <cdr:cNvPr id="13" name="Text Box 1"/>
        <cdr:cNvSpPr txBox="1">
          <a:spLocks xmlns:a="http://schemas.openxmlformats.org/drawingml/2006/main" noChangeArrowheads="1"/>
        </cdr:cNvSpPr>
      </cdr:nvSpPr>
      <cdr:spPr bwMode="auto">
        <a:xfrm xmlns:a="http://schemas.openxmlformats.org/drawingml/2006/main">
          <a:off x="502145" y="784658"/>
          <a:ext cx="3782106" cy="2922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45720" tIns="36576"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850512C-47C0-4218-891F-1C80CB60D1BF}" type="TxLink">
            <a:rPr lang="en-US" sz="1350" b="0" i="0" u="none" strike="noStrike" baseline="0">
              <a:solidFill>
                <a:srgbClr val="000000"/>
              </a:solidFill>
              <a:latin typeface="Arial"/>
              <a:cs typeface="Arial"/>
            </a:rPr>
            <a:pPr algn="l" rtl="0">
              <a:defRPr sz="1000"/>
            </a:pPr>
            <a:t>Milj. euroa (vuoden 2020 rahana)</a:t>
          </a:fld>
          <a:endParaRPr lang="fi-FI" sz="1350" b="0" i="0" u="none" strike="noStrike" baseline="0">
            <a:solidFill>
              <a:srgbClr val="000000"/>
            </a:solidFill>
            <a:latin typeface="Arial"/>
            <a:cs typeface="Arial"/>
          </a:endParaRPr>
        </a:p>
      </cdr:txBody>
    </cdr:sp>
  </cdr:relSizeAnchor>
  <cdr:relSizeAnchor xmlns:cdr="http://schemas.openxmlformats.org/drawingml/2006/chartDrawing">
    <cdr:from>
      <cdr:x>0.46835</cdr:x>
      <cdr:y>0.05896</cdr:y>
    </cdr:from>
    <cdr:to>
      <cdr:x>0.62513</cdr:x>
      <cdr:y>0.12704</cdr:y>
    </cdr:to>
    <cdr:grpSp>
      <cdr:nvGrpSpPr>
        <cdr:cNvPr id="3" name="Ryhmä 2">
          <a:extLst xmlns:a="http://schemas.openxmlformats.org/drawingml/2006/main">
            <a:ext uri="{FF2B5EF4-FFF2-40B4-BE49-F238E27FC236}">
              <a16:creationId xmlns:a16="http://schemas.microsoft.com/office/drawing/2014/main" id="{98033F98-D114-44F8-8226-524113F1875D}"/>
            </a:ext>
          </a:extLst>
        </cdr:cNvPr>
        <cdr:cNvGrpSpPr/>
      </cdr:nvGrpSpPr>
      <cdr:grpSpPr>
        <a:xfrm xmlns:a="http://schemas.openxmlformats.org/drawingml/2006/main">
          <a:off x="5938528" y="521159"/>
          <a:ext cx="1987920" cy="601773"/>
          <a:chOff x="4641121" y="2355072"/>
          <a:chExt cx="2014609" cy="507195"/>
        </a:xfrm>
      </cdr:grpSpPr>
      <cdr:grpSp>
        <cdr:nvGrpSpPr>
          <cdr:cNvPr id="10" name="Ryhmä 9">
            <a:extLst xmlns:a="http://schemas.openxmlformats.org/drawingml/2006/main">
              <a:ext uri="{FF2B5EF4-FFF2-40B4-BE49-F238E27FC236}">
                <a16:creationId xmlns:a16="http://schemas.microsoft.com/office/drawing/2014/main" id="{6E499F01-0DA6-4329-BF9C-B84561E97283}"/>
              </a:ext>
            </a:extLst>
          </cdr:cNvPr>
          <cdr:cNvGrpSpPr/>
        </cdr:nvGrpSpPr>
        <cdr:grpSpPr>
          <a:xfrm xmlns:a="http://schemas.openxmlformats.org/drawingml/2006/main">
            <a:off x="4641121" y="2355072"/>
            <a:ext cx="1954943" cy="239146"/>
            <a:chOff x="0" y="0"/>
            <a:chExt cx="1822837" cy="216194"/>
          </a:xfrm>
        </cdr:grpSpPr>
        <cdr:sp macro="" textlink="'Data 4'!$C$4">
          <cdr:nvSpPr>
            <cdr:cNvPr id="19" name="Text Box 6"/>
            <cdr:cNvSpPr txBox="1">
              <a:spLocks xmlns:a="http://schemas.openxmlformats.org/drawingml/2006/main" noChangeArrowheads="1"/>
            </cdr:cNvSpPr>
          </cdr:nvSpPr>
          <cdr:spPr bwMode="auto">
            <a:xfrm xmlns:a="http://schemas.openxmlformats.org/drawingml/2006/main">
              <a:off x="235223" y="0"/>
              <a:ext cx="1587614" cy="2161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90000" tIns="46800" rIns="90000" bIns="4680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0FB2F939-AFE1-4531-87B7-422285233CFB}" type="TxLink">
                <a:rPr lang="en-US" sz="1350" b="0" i="0" u="none" strike="noStrike" baseline="0">
                  <a:solidFill>
                    <a:srgbClr val="000000"/>
                  </a:solidFill>
                  <a:latin typeface="Arial"/>
                  <a:cs typeface="Arial"/>
                </a:rPr>
                <a:pPr algn="l" rtl="0">
                  <a:defRPr sz="1000"/>
                </a:pPr>
                <a:t>Kela refunds</a:t>
              </a:fld>
              <a:endParaRPr lang="fi-FI" sz="1350" b="0" i="0" u="none" strike="noStrike" baseline="0">
                <a:solidFill>
                  <a:srgbClr val="000000"/>
                </a:solidFill>
                <a:latin typeface="Arial"/>
                <a:cs typeface="Arial"/>
              </a:endParaRPr>
            </a:p>
          </cdr:txBody>
        </cdr:sp>
        <cdr:sp macro="" textlink="">
          <cdr:nvSpPr>
            <cdr:cNvPr id="20" name="Rectangle 9"/>
            <cdr:cNvSpPr>
              <a:spLocks xmlns:a="http://schemas.openxmlformats.org/drawingml/2006/main" noChangeArrowheads="1"/>
            </cdr:cNvSpPr>
          </cdr:nvSpPr>
          <cdr:spPr bwMode="auto">
            <a:xfrm xmlns:a="http://schemas.openxmlformats.org/drawingml/2006/main">
              <a:off x="0" y="63770"/>
              <a:ext cx="230394" cy="143988"/>
            </a:xfrm>
            <a:prstGeom xmlns:a="http://schemas.openxmlformats.org/drawingml/2006/main" prst="rect">
              <a:avLst/>
            </a:prstGeom>
            <a:solidFill xmlns:a="http://schemas.openxmlformats.org/drawingml/2006/main">
              <a:schemeClr val="accent3"/>
            </a:solidFill>
            <a:ln xmlns:a="http://schemas.openxmlformats.org/drawingml/2006/main" w="3175">
              <a:solidFill>
                <a:srgbClr val="000000"/>
              </a:solidFill>
              <a:miter lim="800000"/>
              <a:headEnd/>
              <a:tailEnd/>
            </a:ln>
          </cdr:spPr>
          <cdr:txBody>
            <a:bodyPr xmlns:a="http://schemas.openxmlformats.org/drawingml/2006/main" tIns="90000" bIns="9000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sz="1400"/>
            </a:p>
          </cdr:txBody>
        </cdr:sp>
      </cdr:grpSp>
      <cdr:grpSp>
        <cdr:nvGrpSpPr>
          <cdr:cNvPr id="12" name="Ryhmä 11">
            <a:extLst xmlns:a="http://schemas.openxmlformats.org/drawingml/2006/main">
              <a:ext uri="{FF2B5EF4-FFF2-40B4-BE49-F238E27FC236}">
                <a16:creationId xmlns:a16="http://schemas.microsoft.com/office/drawing/2014/main" id="{F78E8DA1-329E-4362-BEF9-9766B537B92D}"/>
              </a:ext>
            </a:extLst>
          </cdr:cNvPr>
          <cdr:cNvGrpSpPr/>
        </cdr:nvGrpSpPr>
        <cdr:grpSpPr>
          <a:xfrm xmlns:a="http://schemas.openxmlformats.org/drawingml/2006/main">
            <a:off x="4641121" y="2623122"/>
            <a:ext cx="2014609" cy="239145"/>
            <a:chOff x="0" y="670118"/>
            <a:chExt cx="1878457" cy="216193"/>
          </a:xfrm>
        </cdr:grpSpPr>
        <cdr:sp macro="" textlink="'Data 4'!$B$4">
          <cdr:nvSpPr>
            <cdr:cNvPr id="14" name="Text Box 4"/>
            <cdr:cNvSpPr txBox="1">
              <a:spLocks xmlns:a="http://schemas.openxmlformats.org/drawingml/2006/main" noChangeArrowheads="1"/>
            </cdr:cNvSpPr>
          </cdr:nvSpPr>
          <cdr:spPr bwMode="auto">
            <a:xfrm xmlns:a="http://schemas.openxmlformats.org/drawingml/2006/main">
              <a:off x="235220" y="670118"/>
              <a:ext cx="1643237" cy="2161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90000" tIns="46800" rIns="90000" bIns="4680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DB659CE-EA8A-4FEC-BF4E-3D0B06AC0C62}" type="TxLink">
                <a:rPr lang="en-US" sz="1350" b="0" i="0" u="none" strike="noStrike" baseline="0">
                  <a:solidFill>
                    <a:srgbClr val="000000"/>
                  </a:solidFill>
                  <a:latin typeface="Arial"/>
                  <a:cs typeface="Arial"/>
                </a:rPr>
                <a:pPr algn="l" rtl="0">
                  <a:defRPr sz="1000"/>
                </a:pPr>
                <a:t>Employers´ share</a:t>
              </a:fld>
              <a:endParaRPr lang="fi-FI" sz="1350" b="0" i="0" u="none" strike="noStrike" baseline="0">
                <a:solidFill>
                  <a:srgbClr val="000000"/>
                </a:solidFill>
                <a:latin typeface="Arial"/>
                <a:cs typeface="Arial"/>
              </a:endParaRPr>
            </a:p>
          </cdr:txBody>
        </cdr:sp>
        <cdr:sp macro="" textlink="">
          <cdr:nvSpPr>
            <cdr:cNvPr id="18" name="Rectangle 9"/>
            <cdr:cNvSpPr>
              <a:spLocks xmlns:a="http://schemas.openxmlformats.org/drawingml/2006/main" noChangeArrowheads="1"/>
            </cdr:cNvSpPr>
          </cdr:nvSpPr>
          <cdr:spPr bwMode="auto">
            <a:xfrm xmlns:a="http://schemas.openxmlformats.org/drawingml/2006/main">
              <a:off x="0" y="733888"/>
              <a:ext cx="230393" cy="143989"/>
            </a:xfrm>
            <a:prstGeom xmlns:a="http://schemas.openxmlformats.org/drawingml/2006/main" prst="rect">
              <a:avLst/>
            </a:prstGeom>
            <a:solidFill xmlns:a="http://schemas.openxmlformats.org/drawingml/2006/main">
              <a:schemeClr val="tx2"/>
            </a:solidFill>
            <a:ln xmlns:a="http://schemas.openxmlformats.org/drawingml/2006/main" w="3175">
              <a:solidFill>
                <a:srgbClr val="000000"/>
              </a:solidFill>
              <a:miter lim="800000"/>
              <a:headEnd/>
              <a:tailEnd/>
            </a:ln>
          </cdr:spPr>
          <cdr:txBody>
            <a:bodyPr xmlns:a="http://schemas.openxmlformats.org/drawingml/2006/main" wrap="square" tIns="90000" bIns="9000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fi-FI"/>
            </a:p>
          </cdr:txBody>
        </cdr:sp>
      </cdr:grpSp>
    </cdr:grpSp>
  </cdr:relSizeAnchor>
  <cdr:relSizeAnchor xmlns:cdr="http://schemas.openxmlformats.org/drawingml/2006/chartDrawing">
    <cdr:from>
      <cdr:x>0.63501</cdr:x>
      <cdr:y>0.02495</cdr:y>
    </cdr:from>
    <cdr:to>
      <cdr:x>0.63501</cdr:x>
      <cdr:y>0.55603</cdr:y>
    </cdr:to>
    <cdr:cxnSp macro="">
      <cdr:nvCxnSpPr>
        <cdr:cNvPr id="4" name="Suora yhdysviiva 3">
          <a:extLst xmlns:a="http://schemas.openxmlformats.org/drawingml/2006/main">
            <a:ext uri="{FF2B5EF4-FFF2-40B4-BE49-F238E27FC236}">
              <a16:creationId xmlns:a16="http://schemas.microsoft.com/office/drawing/2014/main" id="{34859C26-5A58-4875-87B7-C8FE48408E39}"/>
            </a:ext>
          </a:extLst>
        </cdr:cNvPr>
        <cdr:cNvCxnSpPr/>
      </cdr:nvCxnSpPr>
      <cdr:spPr>
        <a:xfrm xmlns:a="http://schemas.openxmlformats.org/drawingml/2006/main">
          <a:off x="8044406" y="220419"/>
          <a:ext cx="0" cy="4691760"/>
        </a:xfrm>
        <a:prstGeom xmlns:a="http://schemas.openxmlformats.org/drawingml/2006/main" prst="line">
          <a:avLst/>
        </a:prstGeom>
        <a:ln xmlns:a="http://schemas.openxmlformats.org/drawingml/2006/main" w="22225" cap="rnd">
          <a:solidFill>
            <a:schemeClr val="accent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0.61546</cdr:x>
      <cdr:y>0.24937</cdr:y>
    </cdr:from>
    <cdr:to>
      <cdr:x>1</cdr:x>
      <cdr:y>0.36208</cdr:y>
    </cdr:to>
    <cdr:grpSp>
      <cdr:nvGrpSpPr>
        <cdr:cNvPr id="9" name="Ryhmä 8">
          <a:extLst xmlns:a="http://schemas.openxmlformats.org/drawingml/2006/main">
            <a:ext uri="{FF2B5EF4-FFF2-40B4-BE49-F238E27FC236}">
              <a16:creationId xmlns:a16="http://schemas.microsoft.com/office/drawing/2014/main" id="{29ADAE8A-2D36-4DB6-9F1A-8FA54F07EA0D}"/>
            </a:ext>
          </a:extLst>
        </cdr:cNvPr>
        <cdr:cNvGrpSpPr/>
      </cdr:nvGrpSpPr>
      <cdr:grpSpPr>
        <a:xfrm xmlns:a="http://schemas.openxmlformats.org/drawingml/2006/main">
          <a:off x="7803836" y="2204231"/>
          <a:ext cx="4875844" cy="996267"/>
          <a:chOff x="6507105" y="3851496"/>
          <a:chExt cx="4065645" cy="839526"/>
        </a:xfrm>
      </cdr:grpSpPr>
      <cdr:grpSp>
        <cdr:nvGrpSpPr>
          <cdr:cNvPr id="41" name="Ryhmä 40">
            <a:extLst xmlns:a="http://schemas.openxmlformats.org/drawingml/2006/main">
              <a:ext uri="{FF2B5EF4-FFF2-40B4-BE49-F238E27FC236}">
                <a16:creationId xmlns:a16="http://schemas.microsoft.com/office/drawing/2014/main" id="{D2F5261F-ECC5-49D0-B77A-75045CD28D60}"/>
              </a:ext>
            </a:extLst>
          </cdr:cNvPr>
          <cdr:cNvGrpSpPr/>
        </cdr:nvGrpSpPr>
        <cdr:grpSpPr>
          <a:xfrm xmlns:a="http://schemas.openxmlformats.org/drawingml/2006/main">
            <a:off x="7445436" y="3851496"/>
            <a:ext cx="3127314" cy="654553"/>
            <a:chOff x="0" y="0"/>
            <a:chExt cx="2916000" cy="591778"/>
          </a:xfrm>
        </cdr:grpSpPr>
        <cdr:sp macro="" textlink="">
          <cdr:nvSpPr>
            <cdr:cNvPr id="42" name="Text Box 1"/>
            <cdr:cNvSpPr txBox="1">
              <a:spLocks xmlns:a="http://schemas.openxmlformats.org/drawingml/2006/main" noChangeArrowheads="1"/>
            </cdr:cNvSpPr>
          </cdr:nvSpPr>
          <cdr:spPr bwMode="auto">
            <a:xfrm xmlns:a="http://schemas.openxmlformats.org/drawingml/2006/main">
              <a:off x="0" y="0"/>
              <a:ext cx="2916000" cy="3224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2000" tIns="14400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350" b="0" i="0" baseline="0">
                  <a:effectLst/>
                  <a:latin typeface="Arial" panose="020B0604020202020204" pitchFamily="34" charset="0"/>
                  <a:ea typeface="+mn-ea"/>
                  <a:cs typeface="Arial" panose="020B0604020202020204" pitchFamily="34" charset="0"/>
                </a:rPr>
                <a:t>Henkilöitä työterveyshuollon piirissä:</a:t>
              </a:r>
            </a:p>
          </cdr:txBody>
        </cdr:sp>
        <cdr:sp macro="" textlink="#REF!">
          <cdr:nvSpPr>
            <cdr:cNvPr id="43" name="Text Box 21"/>
            <cdr:cNvSpPr txBox="1">
              <a:spLocks xmlns:a="http://schemas.openxmlformats.org/drawingml/2006/main" noChangeArrowheads="1"/>
            </cdr:cNvSpPr>
          </cdr:nvSpPr>
          <cdr:spPr bwMode="auto">
            <a:xfrm xmlns:a="http://schemas.openxmlformats.org/drawingml/2006/main">
              <a:off x="0" y="279399"/>
              <a:ext cx="2916000" cy="3123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2000"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63290AF-4ED6-4ADA-8FEB-176201197A4F}" type="TxLink">
                <a:rPr lang="en-US" sz="2000" b="0" i="0" u="none" strike="noStrike" baseline="0">
                  <a:solidFill>
                    <a:schemeClr val="accent1"/>
                  </a:solidFill>
                  <a:latin typeface="Arial"/>
                  <a:cs typeface="Arial"/>
                </a:rPr>
                <a:pPr algn="l" rtl="0">
                  <a:defRPr sz="1000"/>
                </a:pPr>
                <a:t>1,94 miljoonaa</a:t>
              </a:fld>
              <a:endParaRPr lang="fi-FI" sz="2000" b="0" i="0" u="none" strike="noStrike" baseline="0">
                <a:solidFill>
                  <a:schemeClr val="accent1"/>
                </a:solidFill>
                <a:latin typeface="Arial"/>
                <a:cs typeface="Arial"/>
              </a:endParaRPr>
            </a:p>
          </cdr:txBody>
        </cdr:sp>
      </cdr:grpSp>
      <cdr:pic>
        <cdr:nvPicPr>
          <cdr:cNvPr id="7" name="Kuva 6">
            <a:extLst xmlns:a="http://schemas.openxmlformats.org/drawingml/2006/main">
              <a:ext uri="{FF2B5EF4-FFF2-40B4-BE49-F238E27FC236}">
                <a16:creationId xmlns:a16="http://schemas.microsoft.com/office/drawing/2014/main" id="{D128D8DC-FBC0-4E5C-8E9C-22DC991CA3E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r:link="rId2">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507105" y="3904157"/>
            <a:ext cx="1346017" cy="786865"/>
          </a:xfrm>
          <a:prstGeom xmlns:a="http://schemas.openxmlformats.org/drawingml/2006/main" prst="rect">
            <a:avLst/>
          </a:prstGeom>
          <a:noFill xmlns:a="http://schemas.openxmlformats.org/drawingml/2006/main"/>
          <a:ln xmlns:a="http://schemas.openxmlformats.org/drawingml/2006/main" w="9525">
            <a:noFill/>
            <a:miter lim="800000"/>
            <a:headEnd/>
            <a:tailEnd/>
          </a:ln>
        </cdr:spPr>
      </cdr:pic>
    </cdr:grpSp>
  </cdr:relSizeAnchor>
  <cdr:relSizeAnchor xmlns:cdr="http://schemas.openxmlformats.org/drawingml/2006/chartDrawing">
    <cdr:from>
      <cdr:x>0.61546</cdr:x>
      <cdr:y>0.44372</cdr:y>
    </cdr:from>
    <cdr:to>
      <cdr:x>1</cdr:x>
      <cdr:y>0.54936</cdr:y>
    </cdr:to>
    <cdr:grpSp>
      <cdr:nvGrpSpPr>
        <cdr:cNvPr id="23" name="Ryhmä 22">
          <a:extLst xmlns:a="http://schemas.openxmlformats.org/drawingml/2006/main">
            <a:ext uri="{FF2B5EF4-FFF2-40B4-BE49-F238E27FC236}">
              <a16:creationId xmlns:a16="http://schemas.microsoft.com/office/drawing/2014/main" id="{107AE95A-4381-44E8-84F1-1735CE388F69}"/>
            </a:ext>
          </a:extLst>
        </cdr:cNvPr>
        <cdr:cNvGrpSpPr/>
      </cdr:nvGrpSpPr>
      <cdr:grpSpPr>
        <a:xfrm xmlns:a="http://schemas.openxmlformats.org/drawingml/2006/main">
          <a:off x="7803836" y="3922130"/>
          <a:ext cx="4875844" cy="933773"/>
          <a:chOff x="6507105" y="6026247"/>
          <a:chExt cx="4065645" cy="786865"/>
        </a:xfrm>
      </cdr:grpSpPr>
      <cdr:grpSp>
        <cdr:nvGrpSpPr>
          <cdr:cNvPr id="47" name="Ryhmä 46">
            <a:extLst xmlns:a="http://schemas.openxmlformats.org/drawingml/2006/main">
              <a:ext uri="{FF2B5EF4-FFF2-40B4-BE49-F238E27FC236}">
                <a16:creationId xmlns:a16="http://schemas.microsoft.com/office/drawing/2014/main" id="{B4E718AB-7CAC-4BA9-BC3B-73DC0911A706}"/>
              </a:ext>
            </a:extLst>
          </cdr:cNvPr>
          <cdr:cNvGrpSpPr/>
        </cdr:nvGrpSpPr>
        <cdr:grpSpPr>
          <a:xfrm xmlns:a="http://schemas.openxmlformats.org/drawingml/2006/main">
            <a:off x="7445436" y="6026249"/>
            <a:ext cx="3127314" cy="654553"/>
            <a:chOff x="0" y="0"/>
            <a:chExt cx="2916000" cy="591778"/>
          </a:xfrm>
        </cdr:grpSpPr>
        <cdr:sp macro="" textlink="">
          <cdr:nvSpPr>
            <cdr:cNvPr id="48" name="Text Box 1"/>
            <cdr:cNvSpPr txBox="1">
              <a:spLocks xmlns:a="http://schemas.openxmlformats.org/drawingml/2006/main" noChangeArrowheads="1"/>
            </cdr:cNvSpPr>
          </cdr:nvSpPr>
          <cdr:spPr bwMode="auto">
            <a:xfrm xmlns:a="http://schemas.openxmlformats.org/drawingml/2006/main">
              <a:off x="0" y="0"/>
              <a:ext cx="2916000" cy="3224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2000" tIns="14400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350" b="0" i="0" baseline="0">
                  <a:effectLst/>
                  <a:latin typeface="Arial" panose="020B0604020202020204" pitchFamily="34" charset="0"/>
                  <a:ea typeface="+mn-ea"/>
                  <a:cs typeface="Arial" panose="020B0604020202020204" pitchFamily="34" charset="0"/>
                </a:rPr>
                <a:t>Sairaanhoitokäyntejä tehtiin</a:t>
              </a:r>
            </a:p>
          </cdr:txBody>
        </cdr:sp>
        <cdr:sp macro="" textlink="#REF!">
          <cdr:nvSpPr>
            <cdr:cNvPr id="49" name="Text Box 21"/>
            <cdr:cNvSpPr txBox="1">
              <a:spLocks xmlns:a="http://schemas.openxmlformats.org/drawingml/2006/main" noChangeArrowheads="1"/>
            </cdr:cNvSpPr>
          </cdr:nvSpPr>
          <cdr:spPr bwMode="auto">
            <a:xfrm xmlns:a="http://schemas.openxmlformats.org/drawingml/2006/main">
              <a:off x="0" y="279399"/>
              <a:ext cx="2916000" cy="3123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2000"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A862F63C-5E62-424E-BD7C-79F952A56973}" type="TxLink">
                <a:rPr lang="en-US" sz="2000" b="0" i="0" u="none" strike="noStrike" baseline="0">
                  <a:solidFill>
                    <a:schemeClr val="accent1"/>
                  </a:solidFill>
                  <a:latin typeface="Arial"/>
                  <a:cs typeface="Arial"/>
                </a:rPr>
                <a:pPr algn="l" rtl="0">
                  <a:defRPr sz="1000"/>
                </a:pPr>
                <a:t>3,4 miljoonaa</a:t>
              </a:fld>
              <a:endParaRPr lang="fi-FI" sz="2000" b="0" i="0" u="none" strike="noStrike" baseline="0">
                <a:solidFill>
                  <a:schemeClr val="accent1"/>
                </a:solidFill>
                <a:latin typeface="Arial"/>
                <a:cs typeface="Arial"/>
              </a:endParaRPr>
            </a:p>
          </cdr:txBody>
        </cdr:sp>
      </cdr:grpSp>
      <cdr:pic>
        <cdr:nvPicPr>
          <cdr:cNvPr id="8" name="Kuva 7">
            <a:extLst xmlns:a="http://schemas.openxmlformats.org/drawingml/2006/main">
              <a:ext uri="{FF2B5EF4-FFF2-40B4-BE49-F238E27FC236}">
                <a16:creationId xmlns:a16="http://schemas.microsoft.com/office/drawing/2014/main" id="{DF393112-8F16-4DA4-A862-45D2271533B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r:link="rId4">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507105" y="6026247"/>
            <a:ext cx="1346017" cy="786865"/>
          </a:xfrm>
          <a:prstGeom xmlns:a="http://schemas.openxmlformats.org/drawingml/2006/main" prst="rect">
            <a:avLst/>
          </a:prstGeom>
        </cdr:spPr>
      </cdr:pic>
    </cdr:grpSp>
  </cdr:relSizeAnchor>
  <cdr:relSizeAnchor xmlns:cdr="http://schemas.openxmlformats.org/drawingml/2006/chartDrawing">
    <cdr:from>
      <cdr:x>0.61546</cdr:x>
      <cdr:y>0.35008</cdr:y>
    </cdr:from>
    <cdr:to>
      <cdr:x>1</cdr:x>
      <cdr:y>0.45571</cdr:y>
    </cdr:to>
    <cdr:grpSp>
      <cdr:nvGrpSpPr>
        <cdr:cNvPr id="17" name="Ryhmä 16">
          <a:extLst xmlns:a="http://schemas.openxmlformats.org/drawingml/2006/main">
            <a:ext uri="{FF2B5EF4-FFF2-40B4-BE49-F238E27FC236}">
              <a16:creationId xmlns:a16="http://schemas.microsoft.com/office/drawing/2014/main" id="{E1E2F857-BFF4-4A21-AAD6-DCF8A0123610}"/>
            </a:ext>
          </a:extLst>
        </cdr:cNvPr>
        <cdr:cNvGrpSpPr/>
      </cdr:nvGrpSpPr>
      <cdr:grpSpPr>
        <a:xfrm xmlns:a="http://schemas.openxmlformats.org/drawingml/2006/main">
          <a:off x="7803836" y="3094427"/>
          <a:ext cx="4875844" cy="933685"/>
          <a:chOff x="6507105" y="4938910"/>
          <a:chExt cx="4065645" cy="786790"/>
        </a:xfrm>
      </cdr:grpSpPr>
      <cdr:grpSp>
        <cdr:nvGrpSpPr>
          <cdr:cNvPr id="44" name="Ryhmä 43">
            <a:extLst xmlns:a="http://schemas.openxmlformats.org/drawingml/2006/main">
              <a:ext uri="{FF2B5EF4-FFF2-40B4-BE49-F238E27FC236}">
                <a16:creationId xmlns:a16="http://schemas.microsoft.com/office/drawing/2014/main" id="{4FE43716-5CE8-44C7-81B0-B84D4BECBEE2}"/>
              </a:ext>
            </a:extLst>
          </cdr:cNvPr>
          <cdr:cNvGrpSpPr/>
        </cdr:nvGrpSpPr>
        <cdr:grpSpPr>
          <a:xfrm xmlns:a="http://schemas.openxmlformats.org/drawingml/2006/main">
            <a:off x="7445436" y="4938910"/>
            <a:ext cx="3127314" cy="654552"/>
            <a:chOff x="0" y="0"/>
            <a:chExt cx="2916000" cy="591777"/>
          </a:xfrm>
        </cdr:grpSpPr>
        <cdr:sp macro="" textlink="">
          <cdr:nvSpPr>
            <cdr:cNvPr id="45" name="Text Box 1"/>
            <cdr:cNvSpPr txBox="1">
              <a:spLocks xmlns:a="http://schemas.openxmlformats.org/drawingml/2006/main" noChangeArrowheads="1"/>
            </cdr:cNvSpPr>
          </cdr:nvSpPr>
          <cdr:spPr bwMode="auto">
            <a:xfrm xmlns:a="http://schemas.openxmlformats.org/drawingml/2006/main">
              <a:off x="0" y="0"/>
              <a:ext cx="2916000" cy="3224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2000" tIns="14400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350" b="0" i="0" baseline="0">
                  <a:effectLst/>
                  <a:latin typeface="Arial" panose="020B0604020202020204" pitchFamily="34" charset="0"/>
                  <a:ea typeface="+mn-ea"/>
                  <a:cs typeface="Arial" panose="020B0604020202020204" pitchFamily="34" charset="0"/>
                </a:rPr>
                <a:t>Terveystarkastuksia tehtiin</a:t>
              </a:r>
            </a:p>
          </cdr:txBody>
        </cdr:sp>
        <cdr:sp macro="" textlink="#REF!">
          <cdr:nvSpPr>
            <cdr:cNvPr id="46" name="Text Box 21"/>
            <cdr:cNvSpPr txBox="1">
              <a:spLocks xmlns:a="http://schemas.openxmlformats.org/drawingml/2006/main" noChangeArrowheads="1"/>
            </cdr:cNvSpPr>
          </cdr:nvSpPr>
          <cdr:spPr bwMode="auto">
            <a:xfrm xmlns:a="http://schemas.openxmlformats.org/drawingml/2006/main">
              <a:off x="0" y="279399"/>
              <a:ext cx="2916000" cy="3123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2000"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6D850437-682F-465D-BFDB-B7025C4D93FE}" type="TxLink">
                <a:rPr lang="en-US" sz="2000" b="0" i="0" u="none" strike="noStrike" baseline="0">
                  <a:solidFill>
                    <a:schemeClr val="accent1"/>
                  </a:solidFill>
                  <a:latin typeface="Arial"/>
                  <a:cs typeface="Arial"/>
                </a:rPr>
                <a:pPr algn="l" rtl="0">
                  <a:defRPr sz="1000"/>
                </a:pPr>
                <a:t>1,3 miljoonaa</a:t>
              </a:fld>
              <a:endParaRPr lang="fi-FI" sz="2000" b="0" i="0" u="none" strike="noStrike" baseline="0">
                <a:solidFill>
                  <a:schemeClr val="accent1"/>
                </a:solidFill>
                <a:latin typeface="Arial"/>
                <a:cs typeface="Arial"/>
              </a:endParaRPr>
            </a:p>
          </cdr:txBody>
        </cdr:sp>
      </cdr:grpSp>
      <cdr:pic>
        <cdr:nvPicPr>
          <cdr:cNvPr id="21" name="Kuva 20">
            <a:extLst xmlns:a="http://schemas.openxmlformats.org/drawingml/2006/main">
              <a:ext uri="{FF2B5EF4-FFF2-40B4-BE49-F238E27FC236}">
                <a16:creationId xmlns:a16="http://schemas.microsoft.com/office/drawing/2014/main" id="{C168FD16-BAF7-4728-BE6D-E471B56D805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5" r:link="rId6">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507105" y="4938910"/>
            <a:ext cx="1346017" cy="786790"/>
          </a:xfrm>
          <a:prstGeom xmlns:a="http://schemas.openxmlformats.org/drawingml/2006/main" prst="rect">
            <a:avLst/>
          </a:prstGeom>
        </cdr:spPr>
      </cdr:pic>
    </cdr:grpSp>
  </cdr:relSizeAnchor>
  <cdr:relSizeAnchor xmlns:cdr="http://schemas.openxmlformats.org/drawingml/2006/chartDrawing">
    <cdr:from>
      <cdr:x>0.70421</cdr:x>
      <cdr:y>0.01539</cdr:y>
    </cdr:from>
    <cdr:to>
      <cdr:x>1</cdr:x>
      <cdr:y>0.0532</cdr:y>
    </cdr:to>
    <cdr:sp macro="" textlink="Taulukot!$A$3">
      <cdr:nvSpPr>
        <cdr:cNvPr id="29" name="Text Box 21"/>
        <cdr:cNvSpPr txBox="1">
          <a:spLocks xmlns:a="http://schemas.openxmlformats.org/drawingml/2006/main" noChangeArrowheads="1"/>
        </cdr:cNvSpPr>
      </cdr:nvSpPr>
      <cdr:spPr bwMode="auto">
        <a:xfrm xmlns:a="http://schemas.openxmlformats.org/drawingml/2006/main">
          <a:off x="9140223" y="140726"/>
          <a:ext cx="3839177" cy="3457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2000"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61B144E-5834-4A34-8241-7369160A88E3}" type="TxLink">
            <a:rPr lang="en-US" sz="2000" b="0" i="0" u="none" strike="noStrike" baseline="0">
              <a:solidFill>
                <a:srgbClr val="000000"/>
              </a:solidFill>
              <a:latin typeface="Arial"/>
              <a:cs typeface="Arial"/>
            </a:rPr>
            <a:pPr algn="l" rtl="0">
              <a:defRPr sz="1000"/>
            </a:pPr>
            <a:t>Year 2020</a:t>
          </a:fld>
          <a:endParaRPr lang="fi-FI" sz="2000" b="0" i="0" u="none" strike="noStrike" baseline="0">
            <a:solidFill>
              <a:sysClr val="windowText" lastClr="000000"/>
            </a:solidFill>
            <a:latin typeface="Arial"/>
            <a:cs typeface="Arial"/>
          </a:endParaRPr>
        </a:p>
      </cdr:txBody>
    </cdr:sp>
  </cdr:relSizeAnchor>
  <cdr:relSizeAnchor xmlns:cdr="http://schemas.openxmlformats.org/drawingml/2006/chartDrawing">
    <cdr:from>
      <cdr:x>0.61546</cdr:x>
      <cdr:y>0.06186</cdr:y>
    </cdr:from>
    <cdr:to>
      <cdr:x>1</cdr:x>
      <cdr:y>0.1675</cdr:y>
    </cdr:to>
    <cdr:grpSp>
      <cdr:nvGrpSpPr>
        <cdr:cNvPr id="5" name="Ryhmä 4">
          <a:extLst xmlns:a="http://schemas.openxmlformats.org/drawingml/2006/main">
            <a:ext uri="{FF2B5EF4-FFF2-40B4-BE49-F238E27FC236}">
              <a16:creationId xmlns:a16="http://schemas.microsoft.com/office/drawing/2014/main" id="{DA13271D-562B-4691-A89D-DCEDAE8789A4}"/>
            </a:ext>
          </a:extLst>
        </cdr:cNvPr>
        <cdr:cNvGrpSpPr/>
      </cdr:nvGrpSpPr>
      <cdr:grpSpPr>
        <a:xfrm xmlns:a="http://schemas.openxmlformats.org/drawingml/2006/main">
          <a:off x="7803836" y="546793"/>
          <a:ext cx="4875844" cy="933773"/>
          <a:chOff x="6507105" y="1675104"/>
          <a:chExt cx="4065645" cy="786865"/>
        </a:xfrm>
      </cdr:grpSpPr>
      <cdr:pic>
        <cdr:nvPicPr>
          <cdr:cNvPr id="22" name="Kuva 21">
            <a:extLst xmlns:a="http://schemas.openxmlformats.org/drawingml/2006/main">
              <a:ext uri="{FF2B5EF4-FFF2-40B4-BE49-F238E27FC236}">
                <a16:creationId xmlns:a16="http://schemas.microsoft.com/office/drawing/2014/main" id="{A10D048B-1D56-4371-8E33-AE26B0B3A20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7" r:link="rId8">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6507105" y="1675104"/>
            <a:ext cx="1346017" cy="786865"/>
          </a:xfrm>
          <a:prstGeom xmlns:a="http://schemas.openxmlformats.org/drawingml/2006/main" prst="rect">
            <a:avLst/>
          </a:prstGeom>
          <a:noFill xmlns:a="http://schemas.openxmlformats.org/drawingml/2006/main"/>
          <a:ln xmlns:a="http://schemas.openxmlformats.org/drawingml/2006/main" w="9525">
            <a:noFill/>
            <a:miter lim="800000"/>
            <a:headEnd/>
            <a:tailEnd/>
          </a:ln>
        </cdr:spPr>
      </cdr:pic>
      <cdr:grpSp>
        <cdr:nvGrpSpPr>
          <cdr:cNvPr id="28" name="Ryhmä 27">
            <a:extLst xmlns:a="http://schemas.openxmlformats.org/drawingml/2006/main">
              <a:ext uri="{FF2B5EF4-FFF2-40B4-BE49-F238E27FC236}">
                <a16:creationId xmlns:a16="http://schemas.microsoft.com/office/drawing/2014/main" id="{9C726054-68C3-4192-8B34-B919A7CA2893}"/>
              </a:ext>
            </a:extLst>
          </cdr:cNvPr>
          <cdr:cNvGrpSpPr/>
        </cdr:nvGrpSpPr>
        <cdr:grpSpPr>
          <a:xfrm xmlns:a="http://schemas.openxmlformats.org/drawingml/2006/main">
            <a:off x="7445436" y="1675104"/>
            <a:ext cx="3127314" cy="654553"/>
            <a:chOff x="6942375" y="1514476"/>
            <a:chExt cx="2916000" cy="591778"/>
          </a:xfrm>
        </cdr:grpSpPr>
        <cdr:sp macro="" textlink="">
          <cdr:nvSpPr>
            <cdr:cNvPr id="30" name="Text Box 1"/>
            <cdr:cNvSpPr txBox="1">
              <a:spLocks xmlns:a="http://schemas.openxmlformats.org/drawingml/2006/main" noChangeArrowheads="1"/>
            </cdr:cNvSpPr>
          </cdr:nvSpPr>
          <cdr:spPr bwMode="auto">
            <a:xfrm xmlns:a="http://schemas.openxmlformats.org/drawingml/2006/main">
              <a:off x="6942375" y="1514476"/>
              <a:ext cx="2916000" cy="3224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72000" tIns="14400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sz="1350" b="0" i="0" u="none" strike="noStrike" baseline="0">
                  <a:solidFill>
                    <a:srgbClr val="000000"/>
                  </a:solidFill>
                  <a:latin typeface="Arial"/>
                  <a:cs typeface="Arial"/>
                </a:rPr>
                <a:t>Työterveyshuollon kustannukset olivat</a:t>
              </a:r>
              <a:endParaRPr lang="fi-FI" sz="1350" b="0" i="0" u="none" strike="noStrike" baseline="0">
                <a:solidFill>
                  <a:srgbClr val="000000"/>
                </a:solidFill>
                <a:latin typeface="Arial"/>
                <a:cs typeface="Arial"/>
              </a:endParaRPr>
            </a:p>
          </cdr:txBody>
        </cdr:sp>
        <cdr:sp macro="" textlink="#REF!">
          <cdr:nvSpPr>
            <cdr:cNvPr id="36" name="Text Box 21"/>
            <cdr:cNvSpPr txBox="1">
              <a:spLocks xmlns:a="http://schemas.openxmlformats.org/drawingml/2006/main" noChangeArrowheads="1"/>
            </cdr:cNvSpPr>
          </cdr:nvSpPr>
          <cdr:spPr bwMode="auto">
            <a:xfrm xmlns:a="http://schemas.openxmlformats.org/drawingml/2006/main">
              <a:off x="6942375" y="1793875"/>
              <a:ext cx="2916000" cy="31237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2000"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262E22F9-B846-499B-86EF-9A07BA0C968D}" type="TxLink">
                <a:rPr lang="en-US" sz="2000" b="0" i="0" u="none" strike="noStrike" baseline="0">
                  <a:solidFill>
                    <a:schemeClr val="accent1"/>
                  </a:solidFill>
                  <a:latin typeface="Arial"/>
                  <a:cs typeface="Arial"/>
                </a:rPr>
                <a:pPr algn="l" rtl="0">
                  <a:defRPr sz="1000"/>
                </a:pPr>
                <a:t>880 miljoonaa euroa</a:t>
              </a:fld>
              <a:endParaRPr lang="fi-FI" sz="2000" b="0" i="0" u="none" strike="noStrike" baseline="0">
                <a:solidFill>
                  <a:schemeClr val="accent1"/>
                </a:solidFill>
                <a:latin typeface="Arial"/>
                <a:cs typeface="Arial"/>
              </a:endParaRPr>
            </a:p>
          </cdr:txBody>
        </cdr:sp>
      </cdr:grpSp>
    </cdr:grpSp>
  </cdr:relSizeAnchor>
  <cdr:relSizeAnchor xmlns:cdr="http://schemas.openxmlformats.org/drawingml/2006/chartDrawing">
    <cdr:from>
      <cdr:x>0.6152</cdr:x>
      <cdr:y>0.15551</cdr:y>
    </cdr:from>
    <cdr:to>
      <cdr:x>1</cdr:x>
      <cdr:y>0.26136</cdr:y>
    </cdr:to>
    <cdr:grpSp>
      <cdr:nvGrpSpPr>
        <cdr:cNvPr id="24" name="Ryhmä 23">
          <a:extLst xmlns:a="http://schemas.openxmlformats.org/drawingml/2006/main">
            <a:ext uri="{FF2B5EF4-FFF2-40B4-BE49-F238E27FC236}">
              <a16:creationId xmlns:a16="http://schemas.microsoft.com/office/drawing/2014/main" id="{51205A30-BD9C-4479-9BBC-3B4720DE8431}"/>
            </a:ext>
          </a:extLst>
        </cdr:cNvPr>
        <cdr:cNvGrpSpPr/>
      </cdr:nvGrpSpPr>
      <cdr:grpSpPr>
        <a:xfrm xmlns:a="http://schemas.openxmlformats.org/drawingml/2006/main">
          <a:off x="7800539" y="1374584"/>
          <a:ext cx="4879141" cy="935629"/>
          <a:chOff x="7083823" y="3464596"/>
          <a:chExt cx="4430844" cy="869289"/>
        </a:xfrm>
      </cdr:grpSpPr>
      <cdr:pic>
        <cdr:nvPicPr>
          <cdr:cNvPr id="25" name="Kuva 24">
            <a:extLst xmlns:a="http://schemas.openxmlformats.org/drawingml/2006/main">
              <a:ext uri="{FF2B5EF4-FFF2-40B4-BE49-F238E27FC236}">
                <a16:creationId xmlns:a16="http://schemas.microsoft.com/office/drawing/2014/main" id="{B2386ED7-B109-4D55-97F9-8AE7CD0D854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9">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083823" y="3464596"/>
            <a:ext cx="1468926" cy="869289"/>
          </a:xfrm>
          <a:prstGeom xmlns:a="http://schemas.openxmlformats.org/drawingml/2006/main" prst="rect">
            <a:avLst/>
          </a:prstGeom>
        </cdr:spPr>
      </cdr:pic>
      <cdr:grpSp>
        <cdr:nvGrpSpPr>
          <cdr:cNvPr id="2" name="Ryhmä 1">
            <a:extLst xmlns:a="http://schemas.openxmlformats.org/drawingml/2006/main">
              <a:ext uri="{FF2B5EF4-FFF2-40B4-BE49-F238E27FC236}">
                <a16:creationId xmlns:a16="http://schemas.microsoft.com/office/drawing/2014/main" id="{9ECFE701-5323-4AC1-B0A4-2B372EAA2179}"/>
              </a:ext>
            </a:extLst>
          </cdr:cNvPr>
          <cdr:cNvGrpSpPr/>
        </cdr:nvGrpSpPr>
        <cdr:grpSpPr>
          <a:xfrm xmlns:a="http://schemas.openxmlformats.org/drawingml/2006/main">
            <a:off x="8108743" y="3464596"/>
            <a:ext cx="3405924" cy="726414"/>
            <a:chOff x="8108743" y="3464596"/>
            <a:chExt cx="3405924" cy="726414"/>
          </a:xfrm>
        </cdr:grpSpPr>
        <cdr:sp macro="" textlink="">
          <cdr:nvSpPr>
            <cdr:cNvPr id="39" name="Text Box 1"/>
            <cdr:cNvSpPr txBox="1">
              <a:spLocks xmlns:a="http://schemas.openxmlformats.org/drawingml/2006/main" noChangeArrowheads="1"/>
            </cdr:cNvSpPr>
          </cdr:nvSpPr>
          <cdr:spPr bwMode="auto">
            <a:xfrm xmlns:a="http://schemas.openxmlformats.org/drawingml/2006/main">
              <a:off x="8108743" y="3464596"/>
              <a:ext cx="3405924" cy="3797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2000" tIns="14400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US" sz="1350" b="0" i="0" baseline="0">
                  <a:effectLst/>
                  <a:latin typeface="Arial" panose="020B0604020202020204" pitchFamily="34" charset="0"/>
                  <a:ea typeface="+mn-ea"/>
                  <a:cs typeface="Arial" panose="020B0604020202020204" pitchFamily="34" charset="0"/>
                </a:rPr>
                <a:t>Kustannukset kasvoivat edellisvuodesta</a:t>
              </a:r>
              <a:endParaRPr lang="fi-FI" sz="1350">
                <a:effectLst/>
                <a:latin typeface="Arial" panose="020B0604020202020204" pitchFamily="34" charset="0"/>
                <a:cs typeface="Arial" panose="020B0604020202020204" pitchFamily="34" charset="0"/>
              </a:endParaRPr>
            </a:p>
          </cdr:txBody>
        </cdr:sp>
        <cdr:sp macro="" textlink="#REF!">
          <cdr:nvSpPr>
            <cdr:cNvPr id="40" name="Text Box 21"/>
            <cdr:cNvSpPr txBox="1">
              <a:spLocks xmlns:a="http://schemas.openxmlformats.org/drawingml/2006/main" noChangeArrowheads="1"/>
            </cdr:cNvSpPr>
          </cdr:nvSpPr>
          <cdr:spPr bwMode="auto">
            <a:xfrm xmlns:a="http://schemas.openxmlformats.org/drawingml/2006/main">
              <a:off x="8108743" y="3810059"/>
              <a:ext cx="3405924" cy="38095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72000"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EC4836C-629F-490B-AAEC-74C677ED0699}" type="TxLink">
                <a:rPr lang="en-US" sz="2000" b="0" i="0" u="none" strike="noStrike" baseline="0">
                  <a:solidFill>
                    <a:schemeClr val="accent1"/>
                  </a:solidFill>
                  <a:latin typeface="Arial"/>
                  <a:cs typeface="Arial"/>
                </a:rPr>
                <a:pPr algn="l" rtl="0">
                  <a:defRPr sz="1000"/>
                </a:pPr>
                <a:t>0,5 %</a:t>
              </a:fld>
              <a:endParaRPr lang="fi-FI" sz="2000" b="0" i="0" u="none" strike="noStrike" baseline="0">
                <a:solidFill>
                  <a:schemeClr val="accent1"/>
                </a:solidFill>
                <a:latin typeface="Arial"/>
                <a:cs typeface="Arial"/>
              </a:endParaRPr>
            </a:p>
          </cdr:txBody>
        </cdr:sp>
      </cdr:grpSp>
    </cdr:grpSp>
  </cdr:relSizeAnchor>
  <cdr:relSizeAnchor xmlns:cdr="http://schemas.openxmlformats.org/drawingml/2006/chartDrawing">
    <cdr:from>
      <cdr:x>0.86254</cdr:x>
      <cdr:y>0.92734</cdr:y>
    </cdr:from>
    <cdr:to>
      <cdr:x>1</cdr:x>
      <cdr:y>1</cdr:y>
    </cdr:to>
    <cdr:grpSp>
      <cdr:nvGrpSpPr>
        <cdr:cNvPr id="50" name="Ryhmä 49">
          <a:extLst xmlns:a="http://schemas.openxmlformats.org/drawingml/2006/main">
            <a:ext uri="{FF2B5EF4-FFF2-40B4-BE49-F238E27FC236}">
              <a16:creationId xmlns:a16="http://schemas.microsoft.com/office/drawing/2014/main" id="{E22A9107-3332-42EE-A86F-F61C920C5725}"/>
            </a:ext>
          </a:extLst>
        </cdr:cNvPr>
        <cdr:cNvGrpSpPr/>
      </cdr:nvGrpSpPr>
      <cdr:grpSpPr>
        <a:xfrm xmlns:a="http://schemas.openxmlformats.org/drawingml/2006/main">
          <a:off x="10936731" y="8196944"/>
          <a:ext cx="1742949" cy="642256"/>
          <a:chOff x="0" y="0"/>
          <a:chExt cx="1409700" cy="518328"/>
        </a:xfrm>
      </cdr:grpSpPr>
      <cdr:pic>
        <cdr:nvPicPr>
          <cdr:cNvPr id="51" name="Kuva 50">
            <a:extLst xmlns:a="http://schemas.openxmlformats.org/drawingml/2006/main">
              <a:ext uri="{FF2B5EF4-FFF2-40B4-BE49-F238E27FC236}">
                <a16:creationId xmlns:a16="http://schemas.microsoft.com/office/drawing/2014/main" id="{F5FB5F23-5F8E-4128-8C8F-332A07B20F8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0">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05395" y="0"/>
            <a:ext cx="600039" cy="361501"/>
          </a:xfrm>
          <a:prstGeom xmlns:a="http://schemas.openxmlformats.org/drawingml/2006/main" prst="rect">
            <a:avLst/>
          </a:prstGeom>
        </cdr:spPr>
      </cdr:pic>
      <cdr:sp macro="" textlink="#REF!">
        <cdr:nvSpPr>
          <cdr:cNvPr id="52" name="Tekstiruutu 1"/>
          <cdr:cNvSpPr txBox="1"/>
        </cdr:nvSpPr>
        <cdr:spPr>
          <a:xfrm xmlns:a="http://schemas.openxmlformats.org/drawingml/2006/main">
            <a:off x="0" y="318303"/>
            <a:ext cx="1409700" cy="2000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EF9F508B-3CCD-4C10-B00E-C3DB7170AC79}" type="TxLink">
              <a:rPr lang="en-US" sz="800" b="0" i="0" u="none" strike="noStrike">
                <a:solidFill>
                  <a:srgbClr val="000000"/>
                </a:solidFill>
                <a:latin typeface="Arial"/>
                <a:cs typeface="Arial"/>
              </a:rPr>
              <a:pPr/>
              <a:t>Tilastotietopalvelu 30.3.2022</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0.48937</cdr:x>
      <cdr:y>0.56948</cdr:y>
    </cdr:from>
    <cdr:to>
      <cdr:x>0.88185</cdr:x>
      <cdr:y>0.83471</cdr:y>
    </cdr:to>
    <cdr:pic>
      <cdr:nvPicPr>
        <cdr:cNvPr id="63" name="Kuva 62">
          <a:extLst xmlns:a="http://schemas.openxmlformats.org/drawingml/2006/main">
            <a:ext uri="{FF2B5EF4-FFF2-40B4-BE49-F238E27FC236}">
              <a16:creationId xmlns:a16="http://schemas.microsoft.com/office/drawing/2014/main" id="{D8385113-41B5-40D3-9B85-DB06EA06D8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1"/>
        <a:srcRect xmlns:a="http://schemas.openxmlformats.org/drawingml/2006/main"/>
        <a:stretch xmlns:a="http://schemas.openxmlformats.org/drawingml/2006/main">
          <a:fillRect/>
        </a:stretch>
      </cdr:blipFill>
      <cdr:spPr bwMode="auto">
        <a:xfrm xmlns:a="http://schemas.openxmlformats.org/drawingml/2006/main">
          <a:off x="6199414" y="5031014"/>
          <a:ext cx="4972050" cy="234315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0.04067</cdr:x>
      <cdr:y>0.56948</cdr:y>
    </cdr:from>
    <cdr:to>
      <cdr:x>0.43315</cdr:x>
      <cdr:y>0.98349</cdr:y>
    </cdr:to>
    <cdr:pic>
      <cdr:nvPicPr>
        <cdr:cNvPr id="64" name="Kuva 63">
          <a:extLst xmlns:a="http://schemas.openxmlformats.org/drawingml/2006/main">
            <a:ext uri="{FF2B5EF4-FFF2-40B4-BE49-F238E27FC236}">
              <a16:creationId xmlns:a16="http://schemas.microsoft.com/office/drawing/2014/main" id="{1E3DEE61-DDD1-4DF2-BB3E-8E8F734572B0}"/>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2"/>
        <a:srcRect xmlns:a="http://schemas.openxmlformats.org/drawingml/2006/main"/>
        <a:stretch xmlns:a="http://schemas.openxmlformats.org/drawingml/2006/main">
          <a:fillRect/>
        </a:stretch>
      </cdr:blipFill>
      <cdr:spPr bwMode="auto">
        <a:xfrm xmlns:a="http://schemas.openxmlformats.org/drawingml/2006/main">
          <a:off x="515257" y="5031014"/>
          <a:ext cx="4972050" cy="3657600"/>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4.xml><?xml version="1.0" encoding="utf-8"?>
<xdr:wsDr xmlns:xdr="http://schemas.openxmlformats.org/drawingml/2006/spreadsheetDrawing" xmlns:a="http://schemas.openxmlformats.org/drawingml/2006/main">
  <xdr:absoluteAnchor>
    <xdr:pos x="0" y="0"/>
    <xdr:ext cx="9855200" cy="6731000"/>
    <xdr:graphicFrame macro="">
      <xdr:nvGraphicFramePr>
        <xdr:cNvPr id="2" name="Kaavio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0.89225</cdr:x>
      <cdr:y>0.52075</cdr:y>
    </cdr:from>
    <cdr:to>
      <cdr:x>0.9955</cdr:x>
      <cdr:y>0.57224</cdr:y>
    </cdr:to>
    <cdr:sp macro="" textlink="'Data 1'!$B$4">
      <cdr:nvSpPr>
        <cdr:cNvPr id="1027" name="Text Box 3"/>
        <cdr:cNvSpPr txBox="1">
          <a:spLocks xmlns:a="http://schemas.openxmlformats.org/drawingml/2006/main" noChangeArrowheads="1" noTextEdit="1"/>
        </cdr:cNvSpPr>
      </cdr:nvSpPr>
      <cdr:spPr bwMode="auto">
        <a:xfrm xmlns:a="http://schemas.openxmlformats.org/drawingml/2006/main">
          <a:off x="8796135" y="3501861"/>
          <a:ext cx="1017877" cy="34623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fld id="{894E9F27-5F8D-4C0B-BA91-247A221F3488}" type="TxLink">
            <a:rPr lang="fi-FI" sz="1400" b="0" i="0" u="none" strike="noStrike" baseline="0">
              <a:solidFill>
                <a:srgbClr val="000000"/>
              </a:solidFill>
              <a:latin typeface="Arial"/>
              <a:cs typeface="Arial"/>
            </a:rPr>
            <a:pPr algn="l" rtl="0">
              <a:defRPr sz="1000"/>
            </a:pPr>
            <a:t>Employees</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0.12167</cdr:x>
      <cdr:y>0.34115</cdr:y>
    </cdr:from>
    <cdr:to>
      <cdr:x>0.34744</cdr:x>
      <cdr:y>0.41077</cdr:y>
    </cdr:to>
    <cdr:sp macro="" textlink="'Data 1'!$C$4">
      <cdr:nvSpPr>
        <cdr:cNvPr id="1028" name="Text Box 4"/>
        <cdr:cNvSpPr txBox="1">
          <a:spLocks xmlns:a="http://schemas.openxmlformats.org/drawingml/2006/main" noChangeArrowheads="1" noTextEdit="1"/>
        </cdr:cNvSpPr>
      </cdr:nvSpPr>
      <cdr:spPr bwMode="auto">
        <a:xfrm xmlns:a="http://schemas.openxmlformats.org/drawingml/2006/main">
          <a:off x="1198732" y="2295414"/>
          <a:ext cx="2224435" cy="4684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27432" tIns="32004" rIns="0" bIns="0" anchor="t" upright="1">
          <a:noAutofit/>
        </a:bodyPr>
        <a:lstStyle xmlns:a="http://schemas.openxmlformats.org/drawingml/2006/main"/>
        <a:p xmlns:a="http://schemas.openxmlformats.org/drawingml/2006/main">
          <a:pPr algn="l" rtl="0">
            <a:defRPr sz="1000"/>
          </a:pPr>
          <a:fld id="{8A511A1F-3EAA-494F-8C8B-F0E98D5221A4}" type="TxLink">
            <a:rPr lang="fi-FI" sz="1400" b="0" i="0" u="none" strike="noStrike" baseline="0">
              <a:solidFill>
                <a:srgbClr val="000000"/>
              </a:solidFill>
              <a:latin typeface="Arial"/>
              <a:cs typeface="Arial"/>
            </a:rPr>
            <a:pPr algn="l" rtl="0">
              <a:defRPr sz="1000"/>
            </a:pPr>
            <a:t>Others
(including family members)</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0.11014</cdr:x>
      <cdr:y>0.90573</cdr:y>
    </cdr:from>
    <cdr:to>
      <cdr:x>0.58097</cdr:x>
      <cdr:y>0.95648</cdr:y>
    </cdr:to>
    <cdr:sp macro="" textlink="'Data 1'!$A$64">
      <cdr:nvSpPr>
        <cdr:cNvPr id="1029" name="Text Box 5"/>
        <cdr:cNvSpPr txBox="1">
          <a:spLocks xmlns:a="http://schemas.openxmlformats.org/drawingml/2006/main" noChangeArrowheads="1" noTextEdit="1"/>
        </cdr:cNvSpPr>
      </cdr:nvSpPr>
      <cdr:spPr bwMode="auto">
        <a:xfrm xmlns:a="http://schemas.openxmlformats.org/drawingml/2006/main">
          <a:off x="1085850" y="6090717"/>
          <a:ext cx="4641570" cy="3412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32004" rIns="36576" bIns="0" anchor="t" upright="1"/>
        <a:lstStyle xmlns:a="http://schemas.openxmlformats.org/drawingml/2006/main"/>
        <a:p xmlns:a="http://schemas.openxmlformats.org/drawingml/2006/main">
          <a:pPr algn="l" rtl="0">
            <a:defRPr sz="1000"/>
          </a:pPr>
          <a:fld id="{9612253F-A31C-46FA-B945-0333C436D7F2}" type="TxLink">
            <a:rPr lang="fi-FI" sz="800" b="0" i="0" u="none" strike="noStrike" baseline="0">
              <a:solidFill>
                <a:srgbClr val="000000"/>
              </a:solidFill>
              <a:latin typeface="Arial"/>
              <a:cs typeface="Arial"/>
            </a:rPr>
            <a:pPr algn="l" rtl="0">
              <a:defRPr sz="1000"/>
            </a:pPr>
            <a:t>N.B. The refund system was revised with effect from 1 January 1995.</a:t>
          </a:fld>
          <a:endParaRPr lang="fi-FI" sz="800" b="0" i="0" u="none" strike="noStrike" baseline="0">
            <a:solidFill>
              <a:srgbClr val="000000"/>
            </a:solidFill>
            <a:latin typeface="Arial"/>
            <a:cs typeface="Arial"/>
          </a:endParaRPr>
        </a:p>
      </cdr:txBody>
    </cdr:sp>
  </cdr:relSizeAnchor>
  <cdr:relSizeAnchor xmlns:cdr="http://schemas.openxmlformats.org/drawingml/2006/chartDrawing">
    <cdr:from>
      <cdr:x>0.02261</cdr:x>
      <cdr:y>0.16336</cdr:y>
    </cdr:from>
    <cdr:to>
      <cdr:x>0.11911</cdr:x>
      <cdr:y>0.20861</cdr:y>
    </cdr:to>
    <cdr:sp macro="" textlink="">
      <cdr:nvSpPr>
        <cdr:cNvPr id="1030" name="Text Box 6"/>
        <cdr:cNvSpPr txBox="1">
          <a:spLocks xmlns:a="http://schemas.openxmlformats.org/drawingml/2006/main" noChangeArrowheads="1"/>
        </cdr:cNvSpPr>
      </cdr:nvSpPr>
      <cdr:spPr bwMode="auto">
        <a:xfrm xmlns:a="http://schemas.openxmlformats.org/drawingml/2006/main">
          <a:off x="222902" y="1098568"/>
          <a:ext cx="951333" cy="3042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r>
            <a:rPr lang="fi-FI" sz="1400" b="0" i="0" baseline="0">
              <a:effectLst/>
              <a:latin typeface="Arial" panose="020B0604020202020204" pitchFamily="34" charset="0"/>
              <a:ea typeface="+mn-ea"/>
              <a:cs typeface="Arial" panose="020B0604020202020204" pitchFamily="34" charset="0"/>
            </a:rPr>
            <a:t>Persons</a:t>
          </a:r>
          <a:endParaRPr lang="fi-FI" sz="1400" b="0" i="0" u="none" strike="noStrike" baseline="0">
            <a:solidFill>
              <a:srgbClr val="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0.10667</cdr:x>
      <cdr:y>0.00747</cdr:y>
    </cdr:from>
    <cdr:to>
      <cdr:x>0.88367</cdr:x>
      <cdr:y>0.15147</cdr:y>
    </cdr:to>
    <cdr:sp macro="" textlink="">
      <cdr:nvSpPr>
        <cdr:cNvPr id="1031" name="Text Box 7"/>
        <cdr:cNvSpPr txBox="1">
          <a:spLocks xmlns:a="http://schemas.openxmlformats.org/drawingml/2006/main" noChangeArrowheads="1"/>
        </cdr:cNvSpPr>
      </cdr:nvSpPr>
      <cdr:spPr bwMode="auto">
        <a:xfrm xmlns:a="http://schemas.openxmlformats.org/drawingml/2006/main">
          <a:off x="1050584" y="53135"/>
          <a:ext cx="7652556" cy="10245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i-FI"/>
        </a:p>
      </cdr:txBody>
    </cdr:sp>
  </cdr:relSizeAnchor>
  <cdr:relSizeAnchor xmlns:cdr="http://schemas.openxmlformats.org/drawingml/2006/chartDrawing">
    <cdr:from>
      <cdr:x>0.75083</cdr:x>
      <cdr:y>0.92303</cdr:y>
    </cdr:from>
    <cdr:to>
      <cdr:x>1</cdr:x>
      <cdr:y>1</cdr:y>
    </cdr:to>
    <cdr:grpSp>
      <cdr:nvGrpSpPr>
        <cdr:cNvPr id="14" name="Ryhmä 13">
          <a:extLst xmlns:a="http://schemas.openxmlformats.org/drawingml/2006/main">
            <a:ext uri="{FF2B5EF4-FFF2-40B4-BE49-F238E27FC236}">
              <a16:creationId xmlns:a16="http://schemas.microsoft.com/office/drawing/2014/main" id="{8E255260-890C-4363-9ADC-3C10302480D5}"/>
            </a:ext>
          </a:extLst>
        </cdr:cNvPr>
        <cdr:cNvGrpSpPr/>
      </cdr:nvGrpSpPr>
      <cdr:grpSpPr>
        <a:xfrm xmlns:a="http://schemas.openxmlformats.org/drawingml/2006/main">
          <a:off x="7399580" y="6212915"/>
          <a:ext cx="2455620" cy="518085"/>
          <a:chOff x="6374149" y="6005150"/>
          <a:chExt cx="2453410" cy="516827"/>
        </a:xfrm>
      </cdr:grpSpPr>
      <cdr:pic>
        <cdr:nvPicPr>
          <cdr:cNvPr id="19" name="Kuva 18">
            <a:extLst xmlns:a="http://schemas.openxmlformats.org/drawingml/2006/main">
              <a:ext uri="{FF2B5EF4-FFF2-40B4-BE49-F238E27FC236}">
                <a16:creationId xmlns:a16="http://schemas.microsoft.com/office/drawing/2014/main" id="{692C20DC-A8DB-46CE-8D11-1E2984DFF32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228255" y="6005150"/>
            <a:ext cx="599303" cy="360468"/>
          </a:xfrm>
          <a:prstGeom xmlns:a="http://schemas.openxmlformats.org/drawingml/2006/main" prst="rect">
            <a:avLst/>
          </a:prstGeom>
        </cdr:spPr>
      </cdr:pic>
      <cdr:sp macro="" textlink="'Data 1'!$A$66">
        <cdr:nvSpPr>
          <cdr:cNvPr id="20" name="Tekstiruutu 1"/>
          <cdr:cNvSpPr txBox="1"/>
        </cdr:nvSpPr>
        <cdr:spPr>
          <a:xfrm xmlns:a="http://schemas.openxmlformats.org/drawingml/2006/main">
            <a:off x="6374149" y="6312448"/>
            <a:ext cx="2453410" cy="20952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D7ED5555-7307-4515-A317-F25A736DD9BB}" type="TxLink">
              <a:rPr lang="en-US" sz="800" b="0" i="0" u="none" strike="noStrike">
                <a:solidFill>
                  <a:srgbClr val="000000"/>
                </a:solidFill>
                <a:latin typeface="Arial"/>
                <a:cs typeface="Arial"/>
              </a:rPr>
              <a:pPr/>
              <a:t>Statistical Information Service 31.5.2023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0.0087</cdr:x>
      <cdr:y>0.02876</cdr:y>
    </cdr:from>
    <cdr:to>
      <cdr:x>0.70309</cdr:x>
      <cdr:y>0.14172</cdr:y>
    </cdr:to>
    <cdr:grpSp>
      <cdr:nvGrpSpPr>
        <cdr:cNvPr id="15" name="Ryhmä 14">
          <a:extLst xmlns:a="http://schemas.openxmlformats.org/drawingml/2006/main">
            <a:ext uri="{FF2B5EF4-FFF2-40B4-BE49-F238E27FC236}">
              <a16:creationId xmlns:a16="http://schemas.microsoft.com/office/drawing/2014/main" id="{75969423-A2D5-41D6-8CE1-E022F52D939E}"/>
            </a:ext>
          </a:extLst>
        </cdr:cNvPr>
        <cdr:cNvGrpSpPr/>
      </cdr:nvGrpSpPr>
      <cdr:grpSpPr>
        <a:xfrm xmlns:a="http://schemas.openxmlformats.org/drawingml/2006/main">
          <a:off x="85740" y="193584"/>
          <a:ext cx="6843353" cy="760333"/>
          <a:chOff x="0" y="0"/>
          <a:chExt cx="6291048" cy="758536"/>
        </a:xfrm>
      </cdr:grpSpPr>
      <cdr:sp macro="" textlink="'Data 1'!$A$1">
        <cdr:nvSpPr>
          <cdr:cNvPr id="17" name="Text Box 21"/>
          <cdr:cNvSpPr txBox="1">
            <a:spLocks xmlns:a="http://schemas.openxmlformats.org/drawingml/2006/main" noChangeArrowheads="1"/>
          </cdr:cNvSpPr>
        </cdr:nvSpPr>
        <cdr:spPr bwMode="auto">
          <a:xfrm xmlns:a="http://schemas.openxmlformats.org/drawingml/2006/main">
            <a:off x="0" y="0"/>
            <a:ext cx="654652" cy="404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451B1B1C-B47C-4A2E-A410-33C1BCFCD3A2}" type="TxLink">
              <a:rPr lang="en-US" sz="2400" b="0" i="0" u="none" strike="noStrike" baseline="0">
                <a:solidFill>
                  <a:srgbClr val="000000"/>
                </a:solidFill>
                <a:latin typeface="Arial"/>
                <a:cs typeface="Arial"/>
              </a:rPr>
              <a:pPr algn="l" rtl="0">
                <a:defRPr sz="1000"/>
              </a:pPr>
              <a:t>5.1</a:t>
            </a:fld>
            <a:endParaRPr lang="fi-FI" sz="2400" b="0" i="0" u="none" strike="noStrike" baseline="0">
              <a:solidFill>
                <a:sysClr val="windowText" lastClr="000000"/>
              </a:solidFill>
              <a:latin typeface="Arial"/>
              <a:cs typeface="Arial"/>
            </a:endParaRPr>
          </a:p>
        </cdr:txBody>
      </cdr:sp>
      <cdr:sp macro="" textlink="'Data 1'!$B$2">
        <cdr:nvSpPr>
          <cdr:cNvPr id="18" name="Text Box 21"/>
          <cdr:cNvSpPr txBox="1">
            <a:spLocks xmlns:a="http://schemas.openxmlformats.org/drawingml/2006/main" noChangeArrowheads="1"/>
          </cdr:cNvSpPr>
        </cdr:nvSpPr>
        <cdr:spPr bwMode="auto">
          <a:xfrm xmlns:a="http://schemas.openxmlformats.org/drawingml/2006/main">
            <a:off x="572328" y="0"/>
            <a:ext cx="5718720" cy="7585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855B6148-9E05-4CDC-94AF-09C9D501691D}" type="TxLink">
              <a:rPr lang="en-US" sz="2400" b="0" i="0" u="none" strike="noStrike" baseline="0">
                <a:solidFill>
                  <a:srgbClr val="000000"/>
                </a:solidFill>
                <a:latin typeface="Arial"/>
                <a:cs typeface="Arial"/>
              </a:rPr>
              <a:pPr algn="l" rtl="0">
                <a:defRPr sz="1000"/>
              </a:pPr>
              <a:t>Number of persons covered for occupational health services, 1965–2021</a:t>
            </a:fld>
            <a:endParaRPr lang="fi-FI" sz="2400" b="0" i="0" u="none" strike="noStrike" baseline="0">
              <a:solidFill>
                <a:sysClr val="windowText" lastClr="000000"/>
              </a:solidFill>
              <a:latin typeface="Arial"/>
              <a:cs typeface="Arial"/>
            </a:endParaRPr>
          </a:p>
        </cdr:txBody>
      </cdr:sp>
    </cdr:grpSp>
  </cdr:relSizeAnchor>
</c:userShapes>
</file>

<file path=xl/drawings/drawing6.xml><?xml version="1.0" encoding="utf-8"?>
<xdr:wsDr xmlns:xdr="http://schemas.openxmlformats.org/drawingml/2006/spreadsheetDrawing" xmlns:a="http://schemas.openxmlformats.org/drawingml/2006/main">
  <xdr:absoluteAnchor>
    <xdr:pos x="0" y="0"/>
    <xdr:ext cx="9855200" cy="6731000"/>
    <xdr:graphicFrame macro="">
      <xdr:nvGraphicFramePr>
        <xdr:cNvPr id="2" name="Kaavio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0.74493</cdr:x>
      <cdr:y>0.92303</cdr:y>
    </cdr:from>
    <cdr:to>
      <cdr:x>1</cdr:x>
      <cdr:y>0.99576</cdr:y>
    </cdr:to>
    <cdr:grpSp>
      <cdr:nvGrpSpPr>
        <cdr:cNvPr id="9" name="Ryhmä 8">
          <a:extLst xmlns:a="http://schemas.openxmlformats.org/drawingml/2006/main">
            <a:ext uri="{FF2B5EF4-FFF2-40B4-BE49-F238E27FC236}">
              <a16:creationId xmlns:a16="http://schemas.microsoft.com/office/drawing/2014/main" id="{9D5DCD3E-A31E-4E8F-A35C-248C8B7F1395}"/>
            </a:ext>
          </a:extLst>
        </cdr:cNvPr>
        <cdr:cNvGrpSpPr/>
      </cdr:nvGrpSpPr>
      <cdr:grpSpPr>
        <a:xfrm xmlns:a="http://schemas.openxmlformats.org/drawingml/2006/main">
          <a:off x="7341434" y="6212915"/>
          <a:ext cx="2513766" cy="489546"/>
          <a:chOff x="6487282" y="6005150"/>
          <a:chExt cx="2511514" cy="488354"/>
        </a:xfrm>
      </cdr:grpSpPr>
      <cdr:pic>
        <cdr:nvPicPr>
          <cdr:cNvPr id="14" name="Kuva 13">
            <a:extLst xmlns:a="http://schemas.openxmlformats.org/drawingml/2006/main">
              <a:ext uri="{FF2B5EF4-FFF2-40B4-BE49-F238E27FC236}">
                <a16:creationId xmlns:a16="http://schemas.microsoft.com/office/drawing/2014/main" id="{4078F8D1-D389-4F3E-9680-6705257A73A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399493" y="6005150"/>
            <a:ext cx="599303" cy="360468"/>
          </a:xfrm>
          <a:prstGeom xmlns:a="http://schemas.openxmlformats.org/drawingml/2006/main" prst="rect">
            <a:avLst/>
          </a:prstGeom>
        </cdr:spPr>
      </cdr:pic>
      <cdr:sp macro="" textlink="'Data 2'!$A$63">
        <cdr:nvSpPr>
          <cdr:cNvPr id="15" name="Tekstiruutu 1"/>
          <cdr:cNvSpPr txBox="1"/>
        </cdr:nvSpPr>
        <cdr:spPr>
          <a:xfrm xmlns:a="http://schemas.openxmlformats.org/drawingml/2006/main">
            <a:off x="6487282" y="6322262"/>
            <a:ext cx="2454435" cy="17124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BE63562B-E5AF-489C-92E4-B9EFE6BEE6ED}" type="TxLink">
              <a:rPr lang="en-US" sz="800" b="0" i="0" u="none" strike="noStrike">
                <a:solidFill>
                  <a:srgbClr val="000000"/>
                </a:solidFill>
                <a:latin typeface="Arial"/>
                <a:cs typeface="Arial"/>
              </a:rPr>
              <a:pPr/>
              <a:t>Statistical Information Service 31.5.2023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0.04836</cdr:x>
      <cdr:y>0.02876</cdr:y>
    </cdr:from>
    <cdr:to>
      <cdr:x>0.85203</cdr:x>
      <cdr:y>0.14172</cdr:y>
    </cdr:to>
    <cdr:grpSp>
      <cdr:nvGrpSpPr>
        <cdr:cNvPr id="10" name="Ryhmä 9">
          <a:extLst xmlns:a="http://schemas.openxmlformats.org/drawingml/2006/main">
            <a:ext uri="{FF2B5EF4-FFF2-40B4-BE49-F238E27FC236}">
              <a16:creationId xmlns:a16="http://schemas.microsoft.com/office/drawing/2014/main" id="{4C25A2EC-622F-476F-85F2-93CBED572B3D}"/>
            </a:ext>
          </a:extLst>
        </cdr:cNvPr>
        <cdr:cNvGrpSpPr/>
      </cdr:nvGrpSpPr>
      <cdr:grpSpPr>
        <a:xfrm xmlns:a="http://schemas.openxmlformats.org/drawingml/2006/main">
          <a:off x="476597" y="193584"/>
          <a:ext cx="7920329" cy="760333"/>
          <a:chOff x="0" y="0"/>
          <a:chExt cx="7913224" cy="758536"/>
        </a:xfrm>
      </cdr:grpSpPr>
      <cdr:sp macro="" textlink="'Data 2'!$A$1">
        <cdr:nvSpPr>
          <cdr:cNvPr id="12" name="Text Box 21"/>
          <cdr:cNvSpPr txBox="1">
            <a:spLocks xmlns:a="http://schemas.openxmlformats.org/drawingml/2006/main" noChangeArrowheads="1"/>
          </cdr:cNvSpPr>
        </cdr:nvSpPr>
        <cdr:spPr bwMode="auto">
          <a:xfrm xmlns:a="http://schemas.openxmlformats.org/drawingml/2006/main">
            <a:off x="0" y="0"/>
            <a:ext cx="654652" cy="404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5D2B9F67-7CFA-4DF6-B144-AEC9C3B17157}" type="TxLink">
              <a:rPr lang="en-US" sz="2400" b="0" i="0" u="none" strike="noStrike" baseline="0">
                <a:solidFill>
                  <a:srgbClr val="000000"/>
                </a:solidFill>
                <a:latin typeface="Arial"/>
                <a:cs typeface="Arial"/>
              </a:rPr>
              <a:pPr algn="l" rtl="0">
                <a:defRPr sz="1000"/>
              </a:pPr>
              <a:t>5.2</a:t>
            </a:fld>
            <a:endParaRPr lang="fi-FI" sz="2400" b="0" i="0" u="none" strike="noStrike" baseline="0">
              <a:solidFill>
                <a:sysClr val="windowText" lastClr="000000"/>
              </a:solidFill>
              <a:latin typeface="Arial"/>
              <a:cs typeface="Arial"/>
            </a:endParaRPr>
          </a:p>
        </cdr:txBody>
      </cdr:sp>
      <cdr:sp macro="" textlink="'Data 2'!$B$2">
        <cdr:nvSpPr>
          <cdr:cNvPr id="13" name="Text Box 21"/>
          <cdr:cNvSpPr txBox="1">
            <a:spLocks xmlns:a="http://schemas.openxmlformats.org/drawingml/2006/main" noChangeArrowheads="1"/>
          </cdr:cNvSpPr>
        </cdr:nvSpPr>
        <cdr:spPr bwMode="auto">
          <a:xfrm xmlns:a="http://schemas.openxmlformats.org/drawingml/2006/main">
            <a:off x="572326" y="0"/>
            <a:ext cx="7340898" cy="7585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37FC82B6-AAD7-485A-AB00-0F16BA37ECB3}" type="TxLink">
              <a:rPr lang="en-US" sz="2400" b="0" i="0" u="none" strike="noStrike" baseline="0">
                <a:solidFill>
                  <a:srgbClr val="000000"/>
                </a:solidFill>
                <a:latin typeface="Arial"/>
                <a:cs typeface="Arial"/>
              </a:rPr>
              <a:pPr algn="l" rtl="0">
                <a:defRPr sz="1000"/>
              </a:pPr>
              <a:t>Persons covered for occupational health services as a percentage of wage and salary earners 1965–2021</a:t>
            </a:fld>
            <a:endParaRPr lang="fi-FI" sz="2400" b="0" i="0" u="none" strike="noStrike" baseline="0">
              <a:solidFill>
                <a:sysClr val="windowText" lastClr="000000"/>
              </a:solidFill>
              <a:latin typeface="Arial"/>
              <a:cs typeface="Arial"/>
            </a:endParaRPr>
          </a:p>
        </cdr:txBody>
      </cdr:sp>
    </cdr:grpSp>
  </cdr:relSizeAnchor>
</c:userShapes>
</file>

<file path=xl/drawings/drawing8.xml><?xml version="1.0" encoding="utf-8"?>
<xdr:wsDr xmlns:xdr="http://schemas.openxmlformats.org/drawingml/2006/spreadsheetDrawing" xmlns:a="http://schemas.openxmlformats.org/drawingml/2006/main">
  <xdr:absoluteAnchor>
    <xdr:pos x="0" y="0"/>
    <xdr:ext cx="9855200" cy="6731000"/>
    <xdr:graphicFrame macro="">
      <xdr:nvGraphicFramePr>
        <xdr:cNvPr id="2" name="Kaavio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0.85457</cdr:x>
      <cdr:y>0.77288</cdr:y>
    </cdr:from>
    <cdr:to>
      <cdr:x>1</cdr:x>
      <cdr:y>0.84703</cdr:y>
    </cdr:to>
    <cdr:sp macro="" textlink="'Data 3'!$B$4">
      <cdr:nvSpPr>
        <cdr:cNvPr id="1027" name="Text Box 3"/>
        <cdr:cNvSpPr txBox="1">
          <a:spLocks xmlns:a="http://schemas.openxmlformats.org/drawingml/2006/main" noChangeArrowheads="1" noTextEdit="1"/>
        </cdr:cNvSpPr>
      </cdr:nvSpPr>
      <cdr:spPr bwMode="auto">
        <a:xfrm xmlns:a="http://schemas.openxmlformats.org/drawingml/2006/main">
          <a:off x="8424672" y="5197314"/>
          <a:ext cx="1433703" cy="4986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fld id="{C3459A7D-0169-4F53-AF0A-8E5BCC0DB1B1}" type="TxLink">
            <a:rPr lang="en-US" sz="1400" b="0" i="0" u="none" strike="noStrike" baseline="0">
              <a:solidFill>
                <a:srgbClr val="000000"/>
              </a:solidFill>
              <a:latin typeface="Arial"/>
              <a:cs typeface="Arial"/>
            </a:rPr>
            <a:pPr algn="l" rtl="0">
              <a:defRPr sz="1000"/>
            </a:pPr>
            <a:t>Agricultural entrepreneurs</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0.85493</cdr:x>
      <cdr:y>0.6641</cdr:y>
    </cdr:from>
    <cdr:to>
      <cdr:x>0.99517</cdr:x>
      <cdr:y>0.76102</cdr:y>
    </cdr:to>
    <cdr:sp macro="" textlink="'Data 3'!$C$4">
      <cdr:nvSpPr>
        <cdr:cNvPr id="1028" name="Text Box 4"/>
        <cdr:cNvSpPr txBox="1">
          <a:spLocks xmlns:a="http://schemas.openxmlformats.org/drawingml/2006/main" noChangeArrowheads="1" noTextEdit="1"/>
        </cdr:cNvSpPr>
      </cdr:nvSpPr>
      <cdr:spPr bwMode="auto">
        <a:xfrm xmlns:a="http://schemas.openxmlformats.org/drawingml/2006/main">
          <a:off x="8428221" y="4465849"/>
          <a:ext cx="1382529" cy="651717"/>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cdr:spPr>
      <cdr:txBody>
        <a:bodyPr xmlns:a="http://schemas.openxmlformats.org/drawingml/2006/main" wrap="square" lIns="27432" tIns="32004" rIns="0" bIns="0" anchor="t" upright="1">
          <a:spAutoFit/>
        </a:bodyPr>
        <a:lstStyle xmlns:a="http://schemas.openxmlformats.org/drawingml/2006/main"/>
        <a:p xmlns:a="http://schemas.openxmlformats.org/drawingml/2006/main">
          <a:pPr algn="l" rtl="0">
            <a:defRPr sz="1000"/>
          </a:pPr>
          <a:fld id="{36BD9994-6E67-4A0E-AE28-21F63BD03F9B}" type="TxLink">
            <a:rPr lang="en-US" sz="1400" b="0" i="0" u="none" strike="noStrike" baseline="0">
              <a:solidFill>
                <a:srgbClr val="000000"/>
              </a:solidFill>
              <a:latin typeface="Arial"/>
              <a:cs typeface="Arial"/>
            </a:rPr>
            <a:pPr algn="l" rtl="0">
              <a:defRPr sz="1000"/>
            </a:pPr>
            <a:t>Other self-employed persons</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0.08792</cdr:x>
      <cdr:y>0.90573</cdr:y>
    </cdr:from>
    <cdr:to>
      <cdr:x>0.58097</cdr:x>
      <cdr:y>0.95648</cdr:y>
    </cdr:to>
    <cdr:sp macro="" textlink="'Data 3'!$A$42">
      <cdr:nvSpPr>
        <cdr:cNvPr id="1029" name="Text Box 5"/>
        <cdr:cNvSpPr txBox="1">
          <a:spLocks xmlns:a="http://schemas.openxmlformats.org/drawingml/2006/main" noChangeArrowheads="1" noTextEdit="1"/>
        </cdr:cNvSpPr>
      </cdr:nvSpPr>
      <cdr:spPr bwMode="auto">
        <a:xfrm xmlns:a="http://schemas.openxmlformats.org/drawingml/2006/main">
          <a:off x="866775" y="6090717"/>
          <a:ext cx="4860645" cy="3412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32004" rIns="36576" bIns="0" anchor="t" upright="1"/>
        <a:lstStyle xmlns:a="http://schemas.openxmlformats.org/drawingml/2006/main"/>
        <a:p xmlns:a="http://schemas.openxmlformats.org/drawingml/2006/main">
          <a:pPr algn="l" rtl="0">
            <a:defRPr sz="1000"/>
          </a:pPr>
          <a:fld id="{6D31664B-291E-439A-9C77-62FC6F7090AE}" type="TxLink">
            <a:rPr lang="en-US" sz="800" b="0" i="0" u="none" strike="noStrike" baseline="0">
              <a:solidFill>
                <a:srgbClr val="000000"/>
              </a:solidFill>
              <a:latin typeface="Arial"/>
              <a:cs typeface="Arial"/>
            </a:rPr>
            <a:pPr algn="l" rtl="0">
              <a:defRPr sz="1000"/>
            </a:pPr>
            <a:t>N.B. </a:t>
          </a:fld>
          <a:endParaRPr lang="fi-FI" sz="700" b="0" i="0" u="none" strike="noStrike" baseline="0">
            <a:solidFill>
              <a:srgbClr val="000000"/>
            </a:solidFill>
            <a:latin typeface="Arial"/>
            <a:cs typeface="Arial"/>
          </a:endParaRPr>
        </a:p>
      </cdr:txBody>
    </cdr:sp>
  </cdr:relSizeAnchor>
  <cdr:relSizeAnchor xmlns:cdr="http://schemas.openxmlformats.org/drawingml/2006/chartDrawing">
    <cdr:from>
      <cdr:x>0.02261</cdr:x>
      <cdr:y>0.16336</cdr:y>
    </cdr:from>
    <cdr:to>
      <cdr:x>0.11911</cdr:x>
      <cdr:y>0.20861</cdr:y>
    </cdr:to>
    <cdr:sp macro="" textlink="'Data 3'!$B$3:$D$3">
      <cdr:nvSpPr>
        <cdr:cNvPr id="1030" name="Text Box 6"/>
        <cdr:cNvSpPr txBox="1">
          <a:spLocks xmlns:a="http://schemas.openxmlformats.org/drawingml/2006/main" noChangeArrowheads="1"/>
        </cdr:cNvSpPr>
      </cdr:nvSpPr>
      <cdr:spPr bwMode="auto">
        <a:xfrm xmlns:a="http://schemas.openxmlformats.org/drawingml/2006/main">
          <a:off x="222902" y="1098568"/>
          <a:ext cx="951333" cy="3042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32004" rIns="0" bIns="0" anchor="t" upright="1"/>
        <a:lstStyle xmlns:a="http://schemas.openxmlformats.org/drawingml/2006/main"/>
        <a:p xmlns:a="http://schemas.openxmlformats.org/drawingml/2006/main">
          <a:pPr algn="l" rtl="0">
            <a:defRPr sz="1000"/>
          </a:pPr>
          <a:fld id="{D7D1FC3B-6190-4800-866A-CAA3923A1C25}" type="TxLink">
            <a:rPr lang="en-US" sz="1400" b="0" i="0" u="none" strike="noStrike" baseline="0">
              <a:solidFill>
                <a:srgbClr val="000000"/>
              </a:solidFill>
              <a:latin typeface="Arial"/>
              <a:cs typeface="Arial"/>
            </a:rPr>
            <a:pPr algn="l" rtl="0">
              <a:defRPr sz="1000"/>
            </a:pPr>
            <a:t>Number</a:t>
          </a:fld>
          <a:endParaRPr lang="fi-FI" sz="2400" b="0" i="0" u="none" strike="noStrike" baseline="0">
            <a:solidFill>
              <a:srgbClr val="000000"/>
            </a:solidFill>
            <a:latin typeface="Arial"/>
            <a:cs typeface="Arial"/>
          </a:endParaRPr>
        </a:p>
      </cdr:txBody>
    </cdr:sp>
  </cdr:relSizeAnchor>
  <cdr:relSizeAnchor xmlns:cdr="http://schemas.openxmlformats.org/drawingml/2006/chartDrawing">
    <cdr:from>
      <cdr:x>0.10667</cdr:x>
      <cdr:y>0.00747</cdr:y>
    </cdr:from>
    <cdr:to>
      <cdr:x>0.88367</cdr:x>
      <cdr:y>0.15147</cdr:y>
    </cdr:to>
    <cdr:sp macro="" textlink="">
      <cdr:nvSpPr>
        <cdr:cNvPr id="1031" name="Text Box 7"/>
        <cdr:cNvSpPr txBox="1">
          <a:spLocks xmlns:a="http://schemas.openxmlformats.org/drawingml/2006/main" noChangeArrowheads="1"/>
        </cdr:cNvSpPr>
      </cdr:nvSpPr>
      <cdr:spPr bwMode="auto">
        <a:xfrm xmlns:a="http://schemas.openxmlformats.org/drawingml/2006/main">
          <a:off x="1050584" y="53135"/>
          <a:ext cx="7652556" cy="102458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fi-FI"/>
        </a:p>
      </cdr:txBody>
    </cdr:sp>
  </cdr:relSizeAnchor>
  <cdr:relSizeAnchor xmlns:cdr="http://schemas.openxmlformats.org/drawingml/2006/chartDrawing">
    <cdr:from>
      <cdr:x>0.7488</cdr:x>
      <cdr:y>0.92303</cdr:y>
    </cdr:from>
    <cdr:to>
      <cdr:x>1</cdr:x>
      <cdr:y>1</cdr:y>
    </cdr:to>
    <cdr:grpSp>
      <cdr:nvGrpSpPr>
        <cdr:cNvPr id="14" name="Ryhmä 13">
          <a:extLst xmlns:a="http://schemas.openxmlformats.org/drawingml/2006/main">
            <a:ext uri="{FF2B5EF4-FFF2-40B4-BE49-F238E27FC236}">
              <a16:creationId xmlns:a16="http://schemas.microsoft.com/office/drawing/2014/main" id="{A586DFE5-47B5-4D2C-A625-6157FB5A2A43}"/>
            </a:ext>
          </a:extLst>
        </cdr:cNvPr>
        <cdr:cNvGrpSpPr/>
      </cdr:nvGrpSpPr>
      <cdr:grpSpPr>
        <a:xfrm xmlns:a="http://schemas.openxmlformats.org/drawingml/2006/main">
          <a:off x="7379574" y="6212915"/>
          <a:ext cx="2475626" cy="518085"/>
          <a:chOff x="6525333" y="6005150"/>
          <a:chExt cx="2473463" cy="516848"/>
        </a:xfrm>
      </cdr:grpSpPr>
      <cdr:pic>
        <cdr:nvPicPr>
          <cdr:cNvPr id="19" name="Kuva 18">
            <a:extLst xmlns:a="http://schemas.openxmlformats.org/drawingml/2006/main">
              <a:ext uri="{FF2B5EF4-FFF2-40B4-BE49-F238E27FC236}">
                <a16:creationId xmlns:a16="http://schemas.microsoft.com/office/drawing/2014/main" id="{B814329C-E9DE-44A9-AD05-36293000934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8399493" y="6005150"/>
            <a:ext cx="599303" cy="360468"/>
          </a:xfrm>
          <a:prstGeom xmlns:a="http://schemas.openxmlformats.org/drawingml/2006/main" prst="rect">
            <a:avLst/>
          </a:prstGeom>
        </cdr:spPr>
      </cdr:pic>
      <cdr:sp macro="" textlink="'Data 3'!$A$44">
        <cdr:nvSpPr>
          <cdr:cNvPr id="20" name="Tekstiruutu 1"/>
          <cdr:cNvSpPr txBox="1"/>
        </cdr:nvSpPr>
        <cdr:spPr>
          <a:xfrm xmlns:a="http://schemas.openxmlformats.org/drawingml/2006/main">
            <a:off x="6525333" y="6331773"/>
            <a:ext cx="2473463" cy="190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201929A7-5DCE-4E62-A057-7BD491D6F208}" type="TxLink">
              <a:rPr lang="en-US" sz="800" b="0" i="0" u="none" strike="noStrike">
                <a:solidFill>
                  <a:srgbClr val="000000"/>
                </a:solidFill>
                <a:latin typeface="Arial"/>
                <a:cs typeface="Arial"/>
              </a:rPr>
              <a:pPr/>
              <a:t>Statistical Information Service 31.5.2023</a:t>
            </a:fld>
            <a:endParaRPr lang="fi-FI" sz="1200">
              <a:latin typeface="Arial" panose="020B0604020202020204" pitchFamily="34" charset="0"/>
              <a:cs typeface="Arial" panose="020B0604020202020204" pitchFamily="34" charset="0"/>
            </a:endParaRPr>
          </a:p>
        </cdr:txBody>
      </cdr:sp>
    </cdr:grpSp>
  </cdr:relSizeAnchor>
  <cdr:relSizeAnchor xmlns:cdr="http://schemas.openxmlformats.org/drawingml/2006/chartDrawing">
    <cdr:from>
      <cdr:x>0.02222</cdr:x>
      <cdr:y>0.02876</cdr:y>
    </cdr:from>
    <cdr:to>
      <cdr:x>0.80174</cdr:x>
      <cdr:y>0.14172</cdr:y>
    </cdr:to>
    <cdr:grpSp>
      <cdr:nvGrpSpPr>
        <cdr:cNvPr id="15" name="Ryhmä 14">
          <a:extLst xmlns:a="http://schemas.openxmlformats.org/drawingml/2006/main">
            <a:ext uri="{FF2B5EF4-FFF2-40B4-BE49-F238E27FC236}">
              <a16:creationId xmlns:a16="http://schemas.microsoft.com/office/drawing/2014/main" id="{1C173EA1-BC40-4833-80C1-FC67A566D29C}"/>
            </a:ext>
          </a:extLst>
        </cdr:cNvPr>
        <cdr:cNvGrpSpPr/>
      </cdr:nvGrpSpPr>
      <cdr:grpSpPr>
        <a:xfrm xmlns:a="http://schemas.openxmlformats.org/drawingml/2006/main">
          <a:off x="218983" y="193584"/>
          <a:ext cx="7682325" cy="760333"/>
          <a:chOff x="0" y="0"/>
          <a:chExt cx="7090466" cy="758536"/>
        </a:xfrm>
      </cdr:grpSpPr>
      <cdr:sp macro="" textlink="'Data 3'!$A$1">
        <cdr:nvSpPr>
          <cdr:cNvPr id="17" name="Text Box 21"/>
          <cdr:cNvSpPr txBox="1">
            <a:spLocks xmlns:a="http://schemas.openxmlformats.org/drawingml/2006/main" noChangeArrowheads="1"/>
          </cdr:cNvSpPr>
        </cdr:nvSpPr>
        <cdr:spPr bwMode="auto">
          <a:xfrm xmlns:a="http://schemas.openxmlformats.org/drawingml/2006/main">
            <a:off x="0" y="0"/>
            <a:ext cx="654652" cy="40466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0FF35C64-3885-4E22-9705-1DBC8F722469}" type="TxLink">
              <a:rPr lang="en-US" sz="2400" b="0" i="0" u="none" strike="noStrike" baseline="0">
                <a:solidFill>
                  <a:srgbClr val="000000"/>
                </a:solidFill>
                <a:latin typeface="Arial"/>
                <a:cs typeface="Arial"/>
              </a:rPr>
              <a:pPr algn="l" rtl="0">
                <a:defRPr sz="1000"/>
              </a:pPr>
              <a:t>5.3</a:t>
            </a:fld>
            <a:endParaRPr lang="fi-FI" sz="2400" b="0" i="0" u="none" strike="noStrike" baseline="0">
              <a:solidFill>
                <a:sysClr val="windowText" lastClr="000000"/>
              </a:solidFill>
              <a:latin typeface="Arial"/>
              <a:cs typeface="Arial"/>
            </a:endParaRPr>
          </a:p>
        </cdr:txBody>
      </cdr:sp>
      <cdr:sp macro="" textlink="'Data 3'!$B$2">
        <cdr:nvSpPr>
          <cdr:cNvPr id="18" name="Text Box 21"/>
          <cdr:cNvSpPr txBox="1">
            <a:spLocks xmlns:a="http://schemas.openxmlformats.org/drawingml/2006/main" noChangeArrowheads="1"/>
          </cdr:cNvSpPr>
        </cdr:nvSpPr>
        <cdr:spPr bwMode="auto">
          <a:xfrm xmlns:a="http://schemas.openxmlformats.org/drawingml/2006/main">
            <a:off x="572327" y="0"/>
            <a:ext cx="6518139" cy="75853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horzOverflow="clip" wrap="square" lIns="54864" tIns="50292"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CBC3150A-8717-45B4-98A2-E0B0F668B303}" type="TxLink">
              <a:rPr lang="en-US" sz="2400" b="0" i="0" u="none" strike="noStrike" baseline="0">
                <a:solidFill>
                  <a:srgbClr val="000000"/>
                </a:solidFill>
                <a:latin typeface="Arial"/>
                <a:cs typeface="Arial"/>
              </a:rPr>
              <a:pPr algn="l" rtl="0">
                <a:defRPr sz="1000"/>
              </a:pPr>
              <a:t>Persons covered for occupational health services for the self-employed, 1990–2022</a:t>
            </a:fld>
            <a:endParaRPr lang="fi-FI" sz="2400" b="0" i="0" u="none" strike="noStrike" baseline="0">
              <a:solidFill>
                <a:sysClr val="windowText" lastClr="000000"/>
              </a:solidFill>
              <a:latin typeface="Arial"/>
              <a:cs typeface="Arial"/>
            </a:endParaRPr>
          </a:p>
        </cdr:txBody>
      </cdr:sp>
    </cdr:grpSp>
  </cdr:relSizeAnchor>
  <cdr:relSizeAnchor xmlns:cdr="http://schemas.openxmlformats.org/drawingml/2006/chartDrawing">
    <cdr:from>
      <cdr:x>0.40325</cdr:x>
      <cdr:y>0.32426</cdr:y>
    </cdr:from>
    <cdr:to>
      <cdr:x>0.58343</cdr:x>
      <cdr:y>0.42118</cdr:y>
    </cdr:to>
    <cdr:sp macro="" textlink="'Data 3'!$D$4">
      <cdr:nvSpPr>
        <cdr:cNvPr id="16" name="Text Box 4"/>
        <cdr:cNvSpPr txBox="1">
          <a:spLocks xmlns:a="http://schemas.openxmlformats.org/drawingml/2006/main" noChangeArrowheads="1" noTextEdit="1"/>
        </cdr:cNvSpPr>
      </cdr:nvSpPr>
      <cdr:spPr bwMode="auto">
        <a:xfrm xmlns:a="http://schemas.openxmlformats.org/drawingml/2006/main">
          <a:off x="3973037" y="2181787"/>
          <a:ext cx="1775252" cy="65212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32004"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1ADA4E4-EF7B-4153-AE44-D1151430A68B}" type="TxLink">
            <a:rPr lang="en-US" sz="1400" b="0" i="0" u="none" strike="noStrike" baseline="0">
              <a:solidFill>
                <a:srgbClr val="000000"/>
              </a:solidFill>
              <a:latin typeface="Arial"/>
              <a:cs typeface="Arial"/>
            </a:rPr>
            <a:pPr algn="l" rtl="0">
              <a:defRPr sz="1000"/>
            </a:pPr>
            <a:t>Persons having used the refund procedure for employers</a:t>
          </a:fld>
          <a:endParaRPr lang="fi-FI" sz="1400" b="0" i="0" u="none" strike="noStrike" baseline="0">
            <a:solidFill>
              <a:srgbClr val="000000"/>
            </a:solidFill>
            <a:latin typeface="Arial"/>
            <a:cs typeface="Arial"/>
          </a:endParaRPr>
        </a:p>
      </cdr:txBody>
    </cdr:sp>
  </cdr:relSizeAnchor>
  <cdr:relSizeAnchor xmlns:cdr="http://schemas.openxmlformats.org/drawingml/2006/chartDrawing">
    <cdr:from>
      <cdr:x>0.11143</cdr:x>
      <cdr:y>0.90557</cdr:y>
    </cdr:from>
    <cdr:to>
      <cdr:x>0.61739</cdr:x>
      <cdr:y>0.95632</cdr:y>
    </cdr:to>
    <cdr:sp macro="" textlink="'Data 3'!$B$42">
      <cdr:nvSpPr>
        <cdr:cNvPr id="21" name="Text Box 5"/>
        <cdr:cNvSpPr txBox="1">
          <a:spLocks xmlns:a="http://schemas.openxmlformats.org/drawingml/2006/main" noChangeArrowheads="1" noTextEdit="1"/>
        </cdr:cNvSpPr>
      </cdr:nvSpPr>
      <cdr:spPr bwMode="auto">
        <a:xfrm xmlns:a="http://schemas.openxmlformats.org/drawingml/2006/main">
          <a:off x="1098549" y="6089650"/>
          <a:ext cx="4987925" cy="34127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36576" tIns="32004" rIns="36576"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fld id="{DEB6FA09-AA1F-4F04-BAFC-33BB771A1793}" type="TxLink">
            <a:rPr lang="en-US" sz="800" b="0" i="0" u="none" strike="noStrike" baseline="0">
              <a:solidFill>
                <a:srgbClr val="000000"/>
              </a:solidFill>
              <a:latin typeface="Arial"/>
              <a:cs typeface="Arial"/>
            </a:rPr>
            <a:pPr algn="l" rtl="0">
              <a:defRPr sz="1000"/>
            </a:pPr>
            <a:t>The number of self-employed persons who used the refund procedure for employers in 2019 is an estimate.</a:t>
          </a:fld>
          <a:endParaRPr lang="fi-FI" sz="700" b="0" i="0" u="none" strike="noStrike" baseline="0">
            <a:solidFill>
              <a:srgbClr val="000000"/>
            </a:solidFill>
            <a:latin typeface="Arial"/>
            <a:cs typeface="Arial"/>
          </a:endParaRPr>
        </a:p>
      </cdr:txBody>
    </cdr:sp>
  </cdr:relSizeAnchor>
</c:userShapes>
</file>

<file path=xl/theme/theme1.xml><?xml version="1.0" encoding="utf-8"?>
<a:theme xmlns:a="http://schemas.openxmlformats.org/drawingml/2006/main" name="Office-teema">
  <a:themeElements>
    <a:clrScheme name="Työterveyshuolto">
      <a:dk1>
        <a:sysClr val="windowText" lastClr="000000"/>
      </a:dk1>
      <a:lt1>
        <a:sysClr val="window" lastClr="FFFFFF"/>
      </a:lt1>
      <a:dk2>
        <a:srgbClr val="1F497D"/>
      </a:dk2>
      <a:lt2>
        <a:srgbClr val="EEECE1"/>
      </a:lt2>
      <a:accent1>
        <a:srgbClr val="003580"/>
      </a:accent1>
      <a:accent2>
        <a:srgbClr val="006580"/>
      </a:accent2>
      <a:accent3>
        <a:srgbClr val="4C9C2E"/>
      </a:accent3>
      <a:accent4>
        <a:srgbClr val="C2D500"/>
      </a:accent4>
      <a:accent5>
        <a:srgbClr val="D50037"/>
      </a:accent5>
      <a:accent6>
        <a:srgbClr val="FDB91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L42"/>
  <sheetViews>
    <sheetView tabSelected="1" zoomScaleNormal="100" workbookViewId="0"/>
  </sheetViews>
  <sheetFormatPr defaultColWidth="9.26953125" defaultRowHeight="15.5" x14ac:dyDescent="0.35"/>
  <cols>
    <col min="1" max="1" width="6.7265625" style="13" customWidth="1"/>
    <col min="2" max="2" width="9.7265625" style="9" bestFit="1" customWidth="1"/>
    <col min="3" max="5" width="9.26953125" style="9"/>
    <col min="6" max="6" width="40" style="9" customWidth="1"/>
    <col min="7" max="7" width="11" style="9" customWidth="1"/>
    <col min="8" max="10" width="9.26953125" style="9"/>
    <col min="11" max="16384" width="9.26953125" style="2"/>
  </cols>
  <sheetData>
    <row r="1" spans="1:12" s="1" customFormat="1" ht="11.5" x14ac:dyDescent="0.25">
      <c r="A1" s="1" t="s">
        <v>34</v>
      </c>
      <c r="C1" s="175"/>
      <c r="E1" s="175"/>
    </row>
    <row r="2" spans="1:12" s="1" customFormat="1" ht="12.5" x14ac:dyDescent="0.25">
      <c r="A2" t="s">
        <v>4</v>
      </c>
      <c r="C2" s="175"/>
      <c r="E2" s="175"/>
    </row>
    <row r="3" spans="1:12" s="30" customFormat="1" x14ac:dyDescent="0.35"/>
    <row r="4" spans="1:12" ht="15" customHeight="1" x14ac:dyDescent="0.35"/>
    <row r="5" spans="1:12" ht="18" customHeight="1" x14ac:dyDescent="0.35">
      <c r="A5" s="159" t="s">
        <v>20</v>
      </c>
    </row>
    <row r="6" spans="1:12" ht="15.75" customHeight="1" x14ac:dyDescent="0.35">
      <c r="A6" s="15"/>
      <c r="B6" s="52"/>
    </row>
    <row r="7" spans="1:12" s="95" customFormat="1" ht="30" customHeight="1" x14ac:dyDescent="0.25">
      <c r="A7" s="42" t="str">
        <f>'Data 1'!A1</f>
        <v>5.1</v>
      </c>
      <c r="B7" s="214" t="str">
        <f>'Data 1'!B1&amp;""</f>
        <v>Number of persons covered for occupational health services, 1964–2021</v>
      </c>
      <c r="C7" s="214"/>
      <c r="D7" s="214"/>
      <c r="E7" s="214"/>
      <c r="F7" s="214"/>
      <c r="G7" s="155"/>
      <c r="H7" s="155"/>
      <c r="I7" s="155"/>
      <c r="J7" s="8"/>
      <c r="L7" s="156"/>
    </row>
    <row r="8" spans="1:12" ht="15" customHeight="1" x14ac:dyDescent="0.35">
      <c r="A8" s="42"/>
      <c r="B8" s="12"/>
      <c r="C8" s="176" t="s">
        <v>32</v>
      </c>
      <c r="D8" s="8"/>
      <c r="E8" s="176" t="s">
        <v>33</v>
      </c>
    </row>
    <row r="9" spans="1:12" ht="16.149999999999999" customHeight="1" x14ac:dyDescent="0.35">
      <c r="A9" s="42"/>
      <c r="B9" s="12"/>
      <c r="C9" s="52"/>
      <c r="D9" s="8"/>
      <c r="E9" s="52"/>
    </row>
    <row r="10" spans="1:12" ht="30" customHeight="1" x14ac:dyDescent="0.25">
      <c r="A10" s="16" t="str">
        <f>'Data 2'!A1</f>
        <v>5.2</v>
      </c>
      <c r="B10" s="214" t="str">
        <f>'Data 2'!B1&amp;""</f>
        <v>Persons covered for occupational health services as a percentage of wage and salary earners 1964–2021</v>
      </c>
      <c r="C10" s="214"/>
      <c r="D10" s="214"/>
      <c r="E10" s="214"/>
      <c r="F10" s="214"/>
      <c r="G10" s="128"/>
      <c r="H10" s="128"/>
      <c r="I10" s="128"/>
      <c r="J10" s="128"/>
    </row>
    <row r="11" spans="1:12" ht="15" customHeight="1" x14ac:dyDescent="0.35">
      <c r="A11" s="42"/>
      <c r="B11" s="12"/>
      <c r="C11" s="176" t="s">
        <v>32</v>
      </c>
      <c r="D11" s="8"/>
      <c r="E11" s="176" t="s">
        <v>33</v>
      </c>
    </row>
    <row r="12" spans="1:12" ht="16.149999999999999" customHeight="1" x14ac:dyDescent="0.35">
      <c r="A12" s="42"/>
      <c r="B12" s="12"/>
      <c r="C12" s="52"/>
      <c r="D12" s="8"/>
      <c r="E12" s="52"/>
    </row>
    <row r="13" spans="1:12" ht="30" customHeight="1" x14ac:dyDescent="0.35">
      <c r="A13" s="42" t="str">
        <f>'Data 3'!A1</f>
        <v>5.3</v>
      </c>
      <c r="B13" s="215" t="str">
        <f>'Data 3'!B1&amp;""</f>
        <v>Persons covered for occupational health services for the self-employed, 1987-2022</v>
      </c>
      <c r="C13" s="215"/>
      <c r="D13" s="215"/>
      <c r="E13" s="215"/>
      <c r="F13" s="215"/>
    </row>
    <row r="14" spans="1:12" ht="15" customHeight="1" x14ac:dyDescent="0.35">
      <c r="A14" s="17"/>
      <c r="B14" s="8"/>
      <c r="C14" s="176" t="s">
        <v>32</v>
      </c>
      <c r="D14" s="8"/>
      <c r="E14" s="176" t="s">
        <v>33</v>
      </c>
    </row>
    <row r="15" spans="1:12" ht="16.149999999999999" customHeight="1" x14ac:dyDescent="0.35">
      <c r="B15" s="8"/>
    </row>
    <row r="16" spans="1:12" ht="15" customHeight="1" x14ac:dyDescent="0.35">
      <c r="A16" s="42" t="str">
        <f>'Data 4'!A1</f>
        <v>5.4</v>
      </c>
      <c r="B16" s="127" t="str">
        <f>'Data 4'!B1&amp;""</f>
        <v>Refunds for the cost of occupational health services, 1965–2021</v>
      </c>
    </row>
    <row r="17" spans="1:6" ht="15" customHeight="1" x14ac:dyDescent="0.35">
      <c r="A17" s="17"/>
      <c r="B17" s="8"/>
      <c r="C17" s="176" t="s">
        <v>32</v>
      </c>
      <c r="D17" s="8"/>
      <c r="E17" s="176" t="s">
        <v>33</v>
      </c>
    </row>
    <row r="18" spans="1:6" ht="16.149999999999999" customHeight="1" x14ac:dyDescent="0.35">
      <c r="B18" s="8"/>
    </row>
    <row r="19" spans="1:6" ht="30" customHeight="1" x14ac:dyDescent="0.35">
      <c r="A19" s="42" t="str">
        <f>Data5!A1</f>
        <v>5.5</v>
      </c>
      <c r="B19" s="215" t="str">
        <f>Data5!B1&amp;""</f>
        <v>Average refunds for occupational health costs per person covered for occupational health services, 1965–2021</v>
      </c>
      <c r="C19" s="215"/>
      <c r="D19" s="215"/>
      <c r="E19" s="215"/>
      <c r="F19" s="215"/>
    </row>
    <row r="20" spans="1:6" x14ac:dyDescent="0.35">
      <c r="A20" s="17"/>
      <c r="B20" s="8"/>
      <c r="C20" s="176" t="s">
        <v>32</v>
      </c>
      <c r="D20" s="8"/>
      <c r="E20" s="176" t="s">
        <v>33</v>
      </c>
    </row>
    <row r="21" spans="1:6" ht="16.149999999999999" customHeight="1" x14ac:dyDescent="0.35">
      <c r="B21" s="8"/>
    </row>
    <row r="22" spans="1:6" ht="15" customHeight="1" x14ac:dyDescent="0.35">
      <c r="A22" s="42" t="str">
        <f>'Data 6'!A1</f>
        <v>5.6</v>
      </c>
      <c r="B22" s="215" t="str">
        <f>'Data 6'!B1&amp;""</f>
        <v>Occupational health costs per person covered for occupational health services, by size of workplace, 1970–2021</v>
      </c>
      <c r="C22" s="215"/>
      <c r="D22" s="215"/>
      <c r="E22" s="215"/>
      <c r="F22" s="215"/>
    </row>
    <row r="23" spans="1:6" ht="15" customHeight="1" x14ac:dyDescent="0.35">
      <c r="A23" s="17"/>
      <c r="B23" s="8"/>
      <c r="C23" s="176" t="s">
        <v>32</v>
      </c>
      <c r="D23" s="8"/>
      <c r="E23" s="176" t="s">
        <v>33</v>
      </c>
    </row>
    <row r="24" spans="1:6" ht="16.149999999999999" customHeight="1" x14ac:dyDescent="0.35">
      <c r="B24" s="8"/>
    </row>
    <row r="25" spans="1:6" ht="30" customHeight="1" x14ac:dyDescent="0.35">
      <c r="A25" s="42" t="str">
        <f>'Data 7'!A1</f>
        <v>5.7</v>
      </c>
      <c r="B25" s="215" t="str">
        <f>'Data 7'!B1&amp;""</f>
        <v>Occupational health services for the self-employed: Expenditure on refunds, 1987–2022</v>
      </c>
      <c r="C25" s="215"/>
      <c r="D25" s="215"/>
      <c r="E25" s="215"/>
      <c r="F25" s="215"/>
    </row>
    <row r="26" spans="1:6" ht="15" customHeight="1" x14ac:dyDescent="0.35">
      <c r="A26" s="17"/>
      <c r="B26" s="8"/>
      <c r="C26" s="176" t="s">
        <v>32</v>
      </c>
      <c r="D26" s="8"/>
      <c r="E26" s="176" t="s">
        <v>33</v>
      </c>
    </row>
    <row r="27" spans="1:6" ht="16.149999999999999" customHeight="1" x14ac:dyDescent="0.35">
      <c r="B27" s="8"/>
    </row>
    <row r="28" spans="1:6" ht="30" customHeight="1" x14ac:dyDescent="0.35">
      <c r="A28" s="42" t="str">
        <f>'Data 8'!A1</f>
        <v>5.8</v>
      </c>
      <c r="B28" s="215" t="str">
        <f>'Data 8'!B1&amp;""</f>
        <v>Medical examinations, medical care visits and laboratory tests provided as part of occupational health care, 1995–2021</v>
      </c>
      <c r="C28" s="215"/>
      <c r="D28" s="215"/>
      <c r="E28" s="215"/>
      <c r="F28" s="215"/>
    </row>
    <row r="29" spans="1:6" x14ac:dyDescent="0.35">
      <c r="A29" s="17"/>
      <c r="B29" s="8"/>
      <c r="C29" s="176" t="s">
        <v>32</v>
      </c>
      <c r="D29" s="8"/>
      <c r="E29" s="176" t="s">
        <v>33</v>
      </c>
    </row>
    <row r="30" spans="1:6" ht="16.149999999999999" customHeight="1" x14ac:dyDescent="0.35">
      <c r="B30" s="8"/>
    </row>
    <row r="31" spans="1:6" ht="30" customHeight="1" x14ac:dyDescent="0.35">
      <c r="A31" s="42" t="str">
        <f>'Data 9'!A1</f>
        <v>5.9</v>
      </c>
      <c r="B31" s="215" t="str">
        <f>'Data 9'!B1&amp;""</f>
        <v>Number of medical examinations per 100 persons covered for occupational health services, 1970–2021</v>
      </c>
      <c r="C31" s="215"/>
      <c r="D31" s="215"/>
      <c r="E31" s="215"/>
      <c r="F31" s="215"/>
    </row>
    <row r="32" spans="1:6" ht="15" customHeight="1" x14ac:dyDescent="0.35">
      <c r="A32" s="17"/>
      <c r="B32" s="8"/>
      <c r="C32" s="176" t="s">
        <v>32</v>
      </c>
      <c r="D32" s="8"/>
      <c r="E32" s="176" t="s">
        <v>33</v>
      </c>
    </row>
    <row r="33" spans="1:6" ht="16.149999999999999" customHeight="1" x14ac:dyDescent="0.35">
      <c r="B33" s="8"/>
    </row>
    <row r="34" spans="1:6" ht="30" customHeight="1" x14ac:dyDescent="0.35">
      <c r="A34" s="42" t="str">
        <f>'Data 10.'!A1</f>
        <v>5.10</v>
      </c>
      <c r="B34" s="215" t="str">
        <f>'Data 10.'!B1&amp;""</f>
        <v>Persons covered for occupational health services by principal service provider, 2021</v>
      </c>
      <c r="C34" s="215"/>
      <c r="D34" s="215"/>
      <c r="E34" s="215"/>
      <c r="F34" s="215"/>
    </row>
    <row r="35" spans="1:6" ht="15" customHeight="1" x14ac:dyDescent="0.35">
      <c r="A35" s="17"/>
      <c r="C35" s="176" t="s">
        <v>32</v>
      </c>
      <c r="D35" s="8"/>
      <c r="E35" s="176" t="s">
        <v>33</v>
      </c>
    </row>
    <row r="42" spans="1:6" x14ac:dyDescent="0.35">
      <c r="F42" s="158"/>
    </row>
  </sheetData>
  <mergeCells count="9">
    <mergeCell ref="B7:F7"/>
    <mergeCell ref="B34:F34"/>
    <mergeCell ref="B10:F10"/>
    <mergeCell ref="B19:F19"/>
    <mergeCell ref="B22:F22"/>
    <mergeCell ref="B28:F28"/>
    <mergeCell ref="B31:F31"/>
    <mergeCell ref="B25:F25"/>
    <mergeCell ref="B13:F13"/>
  </mergeCells>
  <phoneticPr fontId="0" type="noConversion"/>
  <hyperlinks>
    <hyperlink ref="E14" location="'Taulu 3.'!A1" display="Aineisto" xr:uid="{00000000-0004-0000-0000-000000000000}"/>
    <hyperlink ref="E11" location="'Taulu 2.'!A1" display="Aineisto" xr:uid="{00000000-0004-0000-0000-000001000000}"/>
    <hyperlink ref="E8" location="'Taulu 1.'!A1" display="Aineisto" xr:uid="{00000000-0004-0000-0000-000002000000}"/>
    <hyperlink ref="E17" location="'Taulu 3.'!A1" display="Aineisto" xr:uid="{00000000-0004-0000-0000-000003000000}"/>
    <hyperlink ref="E20" location="'Taulu 3.'!A1" display="Aineisto" xr:uid="{00000000-0004-0000-0000-000004000000}"/>
    <hyperlink ref="E23" location="'Taulu 3.'!A1" display="Aineisto" xr:uid="{00000000-0004-0000-0000-000005000000}"/>
    <hyperlink ref="E26" location="'Taulu 3.'!A1" display="Aineisto" xr:uid="{00000000-0004-0000-0000-000006000000}"/>
    <hyperlink ref="E29" location="'Taulu 3.'!A1" display="Aineisto" xr:uid="{00000000-0004-0000-0000-000007000000}"/>
    <hyperlink ref="E32" location="'Taulu 3.'!A1" display="Aineisto" xr:uid="{00000000-0004-0000-0000-000008000000}"/>
    <hyperlink ref="E35" location="'Taulu 3.'!A1" display="Aineisto" xr:uid="{00000000-0004-0000-0000-000009000000}"/>
  </hyperlinks>
  <pageMargins left="0.74803149606299213" right="0.39370078740157483" top="0.98425196850393704" bottom="1.0629921259842521" header="0.39370078740157483" footer="0.39370078740157483"/>
  <pageSetup paperSize="9" orientation="portrait" r:id="rId1"/>
  <headerFooter>
    <oddHeader>&amp;L&amp;G</oddHeader>
    <oddFooter>&amp;LKela | Statistical Information Service&amp;2
&amp;G
&amp;10PO Box 450 | FIN-00101 HELSINKI | tilastot@kela.fi | www.kela.fi/statistics&amp;R
&amp;P(&amp;N)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ul19"/>
  <dimension ref="A1:L48"/>
  <sheetViews>
    <sheetView workbookViewId="0">
      <pane xSplit="1" ySplit="4" topLeftCell="B5" activePane="bottomRight" state="frozen"/>
      <selection activeCell="A66" sqref="A66"/>
      <selection pane="topRight" activeCell="A66" sqref="A66"/>
      <selection pane="bottomLeft" activeCell="A66" sqref="A66"/>
      <selection pane="bottomRight" activeCell="B5" sqref="B5"/>
    </sheetView>
  </sheetViews>
  <sheetFormatPr defaultColWidth="9.26953125" defaultRowHeight="12.5" x14ac:dyDescent="0.25"/>
  <cols>
    <col min="1" max="1" width="6.26953125" style="53" customWidth="1"/>
    <col min="2" max="2" width="11.7265625" style="53" customWidth="1"/>
    <col min="3" max="3" width="13.453125" style="53" customWidth="1"/>
    <col min="4" max="4" width="12.453125" style="53" customWidth="1"/>
    <col min="5" max="5" width="48" style="53" customWidth="1"/>
    <col min="6" max="16384" width="9.26953125" style="53"/>
  </cols>
  <sheetData>
    <row r="1" spans="1:5" s="93" customFormat="1" ht="36" customHeight="1" x14ac:dyDescent="0.25">
      <c r="A1" s="38" t="s">
        <v>12</v>
      </c>
      <c r="B1" s="227" t="str">
        <f>"Medical examinations, medical care visits and laboratory tests provided as part of occupational health care, 1995–"&amp;A31</f>
        <v>Medical examinations, medical care visits and laboratory tests provided as part of occupational health care, 1995–2021</v>
      </c>
      <c r="C1" s="227"/>
      <c r="D1" s="227"/>
      <c r="E1" s="227"/>
    </row>
    <row r="2" spans="1:5" ht="6.75" customHeight="1" x14ac:dyDescent="0.25"/>
    <row r="3" spans="1:5" ht="12.75" customHeight="1" x14ac:dyDescent="0.25">
      <c r="A3" s="114" t="s">
        <v>24</v>
      </c>
      <c r="B3" s="233" t="s">
        <v>17</v>
      </c>
      <c r="C3" s="233"/>
      <c r="D3" s="233"/>
    </row>
    <row r="4" spans="1:5" s="90" customFormat="1" ht="25" x14ac:dyDescent="0.25">
      <c r="A4" s="106"/>
      <c r="B4" s="70" t="s">
        <v>53</v>
      </c>
      <c r="C4" s="130" t="s">
        <v>54</v>
      </c>
      <c r="D4" s="130" t="s">
        <v>55</v>
      </c>
    </row>
    <row r="5" spans="1:5" ht="18" customHeight="1" x14ac:dyDescent="0.25">
      <c r="A5" s="60">
        <v>1995</v>
      </c>
      <c r="B5" s="140">
        <v>815360</v>
      </c>
      <c r="C5" s="140">
        <v>3568894</v>
      </c>
      <c r="D5" s="140">
        <v>3282927</v>
      </c>
    </row>
    <row r="6" spans="1:5" x14ac:dyDescent="0.25">
      <c r="A6" s="60">
        <v>1996</v>
      </c>
      <c r="B6" s="140">
        <v>912223</v>
      </c>
      <c r="C6" s="140">
        <v>3786743</v>
      </c>
      <c r="D6" s="140">
        <v>3573423</v>
      </c>
    </row>
    <row r="7" spans="1:5" x14ac:dyDescent="0.25">
      <c r="A7" s="60">
        <v>1997</v>
      </c>
      <c r="B7" s="140">
        <v>930129</v>
      </c>
      <c r="C7" s="140">
        <v>3772239</v>
      </c>
      <c r="D7" s="140">
        <v>3758286</v>
      </c>
    </row>
    <row r="8" spans="1:5" x14ac:dyDescent="0.25">
      <c r="A8" s="60">
        <v>1998</v>
      </c>
      <c r="B8" s="140">
        <v>929217</v>
      </c>
      <c r="C8" s="140">
        <v>3850686</v>
      </c>
      <c r="D8" s="140">
        <v>4025023</v>
      </c>
    </row>
    <row r="9" spans="1:5" x14ac:dyDescent="0.25">
      <c r="A9" s="60">
        <v>1999</v>
      </c>
      <c r="B9" s="140">
        <v>935765</v>
      </c>
      <c r="C9" s="140">
        <v>3964086</v>
      </c>
      <c r="D9" s="140">
        <v>4189044</v>
      </c>
    </row>
    <row r="10" spans="1:5" ht="18" customHeight="1" x14ac:dyDescent="0.25">
      <c r="A10" s="60">
        <v>2000</v>
      </c>
      <c r="B10" s="140">
        <v>993610</v>
      </c>
      <c r="C10" s="140">
        <v>4218771</v>
      </c>
      <c r="D10" s="140">
        <v>4584032</v>
      </c>
    </row>
    <row r="11" spans="1:5" x14ac:dyDescent="0.25">
      <c r="A11" s="60">
        <v>2001</v>
      </c>
      <c r="B11" s="140">
        <v>1023914</v>
      </c>
      <c r="C11" s="140">
        <v>4444422</v>
      </c>
      <c r="D11" s="140">
        <v>4981187</v>
      </c>
    </row>
    <row r="12" spans="1:5" x14ac:dyDescent="0.25">
      <c r="A12" s="60">
        <v>2002</v>
      </c>
      <c r="B12" s="140">
        <v>983967</v>
      </c>
      <c r="C12" s="140">
        <v>4510415</v>
      </c>
      <c r="D12" s="140">
        <v>5105680</v>
      </c>
    </row>
    <row r="13" spans="1:5" x14ac:dyDescent="0.25">
      <c r="A13" s="60">
        <v>2003</v>
      </c>
      <c r="B13" s="140">
        <v>972503</v>
      </c>
      <c r="C13" s="140">
        <v>4607413</v>
      </c>
      <c r="D13" s="140">
        <v>5666397</v>
      </c>
    </row>
    <row r="14" spans="1:5" x14ac:dyDescent="0.25">
      <c r="A14" s="60">
        <v>2004</v>
      </c>
      <c r="B14" s="140">
        <v>986860</v>
      </c>
      <c r="C14" s="140">
        <v>4675752</v>
      </c>
      <c r="D14" s="140">
        <v>5842882</v>
      </c>
    </row>
    <row r="15" spans="1:5" ht="18" customHeight="1" x14ac:dyDescent="0.25">
      <c r="A15" s="60">
        <v>2005</v>
      </c>
      <c r="B15" s="140">
        <v>961201</v>
      </c>
      <c r="C15" s="140">
        <v>4773875</v>
      </c>
      <c r="D15" s="140">
        <v>6194373</v>
      </c>
    </row>
    <row r="16" spans="1:5" x14ac:dyDescent="0.25">
      <c r="A16" s="60">
        <v>2006</v>
      </c>
      <c r="B16" s="140">
        <v>960453</v>
      </c>
      <c r="C16" s="140">
        <v>4810331</v>
      </c>
      <c r="D16" s="140">
        <v>6202032</v>
      </c>
    </row>
    <row r="17" spans="1:4" x14ac:dyDescent="0.25">
      <c r="A17" s="60">
        <v>2007</v>
      </c>
      <c r="B17" s="140">
        <v>1000694</v>
      </c>
      <c r="C17" s="140">
        <v>4945418</v>
      </c>
      <c r="D17" s="140">
        <v>6549241</v>
      </c>
    </row>
    <row r="18" spans="1:4" x14ac:dyDescent="0.25">
      <c r="A18" s="60">
        <v>2008</v>
      </c>
      <c r="B18" s="140">
        <v>1021503</v>
      </c>
      <c r="C18" s="140">
        <v>5245646</v>
      </c>
      <c r="D18" s="140">
        <v>6473030</v>
      </c>
    </row>
    <row r="19" spans="1:4" x14ac:dyDescent="0.25">
      <c r="A19" s="60">
        <v>2009</v>
      </c>
      <c r="B19" s="140">
        <v>955687</v>
      </c>
      <c r="C19" s="140">
        <v>5122554</v>
      </c>
      <c r="D19" s="140">
        <v>6501910</v>
      </c>
    </row>
    <row r="20" spans="1:4" ht="18" customHeight="1" x14ac:dyDescent="0.25">
      <c r="A20" s="60">
        <v>2010</v>
      </c>
      <c r="B20" s="140">
        <v>973713</v>
      </c>
      <c r="C20" s="140">
        <v>5072049</v>
      </c>
      <c r="D20" s="140">
        <v>6388612</v>
      </c>
    </row>
    <row r="21" spans="1:4" x14ac:dyDescent="0.25">
      <c r="A21" s="60">
        <v>2011</v>
      </c>
      <c r="B21" s="140">
        <v>1113627</v>
      </c>
      <c r="C21" s="140">
        <v>5407975</v>
      </c>
      <c r="D21" s="140">
        <v>7764799</v>
      </c>
    </row>
    <row r="22" spans="1:4" x14ac:dyDescent="0.25">
      <c r="A22" s="60">
        <v>2012</v>
      </c>
      <c r="B22" s="140">
        <v>1113518</v>
      </c>
      <c r="C22" s="140">
        <v>5194802</v>
      </c>
      <c r="D22" s="140">
        <v>7027570</v>
      </c>
    </row>
    <row r="23" spans="1:4" x14ac:dyDescent="0.25">
      <c r="A23" s="60">
        <v>2013</v>
      </c>
      <c r="B23" s="140">
        <v>1163281</v>
      </c>
      <c r="C23" s="140">
        <v>5128312</v>
      </c>
      <c r="D23" s="140">
        <v>7031264</v>
      </c>
    </row>
    <row r="24" spans="1:4" x14ac:dyDescent="0.25">
      <c r="A24" s="60">
        <v>2014</v>
      </c>
      <c r="B24" s="140">
        <v>1213003</v>
      </c>
      <c r="C24" s="140">
        <v>4881018</v>
      </c>
      <c r="D24" s="140">
        <v>6720433</v>
      </c>
    </row>
    <row r="25" spans="1:4" ht="18" customHeight="1" x14ac:dyDescent="0.25">
      <c r="A25" s="60">
        <v>2015</v>
      </c>
      <c r="B25" s="140">
        <v>1216692</v>
      </c>
      <c r="C25" s="140">
        <v>4836755</v>
      </c>
      <c r="D25" s="140">
        <v>6539848</v>
      </c>
    </row>
    <row r="26" spans="1:4" x14ac:dyDescent="0.25">
      <c r="A26" s="60">
        <v>2016</v>
      </c>
      <c r="B26" s="140">
        <v>1232466</v>
      </c>
      <c r="C26" s="140">
        <v>4722232</v>
      </c>
      <c r="D26" s="140">
        <v>6466101</v>
      </c>
    </row>
    <row r="27" spans="1:4" x14ac:dyDescent="0.25">
      <c r="A27" s="60">
        <v>2017</v>
      </c>
      <c r="B27" s="140">
        <v>1331476</v>
      </c>
      <c r="C27" s="140">
        <v>4524476</v>
      </c>
      <c r="D27" s="140">
        <v>6290658</v>
      </c>
    </row>
    <row r="28" spans="1:4" x14ac:dyDescent="0.25">
      <c r="A28" s="60">
        <v>2018</v>
      </c>
      <c r="B28" s="140">
        <v>1441333</v>
      </c>
      <c r="C28" s="140">
        <v>4514916</v>
      </c>
      <c r="D28" s="140">
        <v>6474348</v>
      </c>
    </row>
    <row r="29" spans="1:4" x14ac:dyDescent="0.25">
      <c r="A29" s="60">
        <v>2019</v>
      </c>
      <c r="B29" s="140">
        <v>1414656</v>
      </c>
      <c r="C29" s="140">
        <v>4289355</v>
      </c>
      <c r="D29" s="140">
        <v>6384780</v>
      </c>
    </row>
    <row r="30" spans="1:4" ht="18" customHeight="1" x14ac:dyDescent="0.25">
      <c r="A30" s="60">
        <v>2020</v>
      </c>
      <c r="B30" s="140">
        <v>1315382</v>
      </c>
      <c r="C30" s="140">
        <v>3364413</v>
      </c>
      <c r="D30" s="140">
        <v>5073014</v>
      </c>
    </row>
    <row r="31" spans="1:4" ht="13.5" customHeight="1" x14ac:dyDescent="0.25">
      <c r="A31" s="60">
        <v>2021</v>
      </c>
      <c r="B31" s="140">
        <v>1433564</v>
      </c>
      <c r="C31" s="140">
        <v>3132711</v>
      </c>
      <c r="D31" s="140">
        <v>5301991</v>
      </c>
    </row>
    <row r="33" spans="1:12" s="91" customFormat="1" ht="11.25" customHeight="1" x14ac:dyDescent="0.25">
      <c r="A33" s="91" t="s">
        <v>56</v>
      </c>
      <c r="B33" s="232" t="s">
        <v>57</v>
      </c>
      <c r="C33" s="232"/>
      <c r="D33" s="232"/>
      <c r="E33" s="232"/>
      <c r="F33" s="92"/>
      <c r="G33" s="92"/>
      <c r="H33" s="92"/>
      <c r="I33" s="92"/>
      <c r="J33" s="92"/>
      <c r="K33" s="92"/>
    </row>
    <row r="35" spans="1:12" x14ac:dyDescent="0.25">
      <c r="A35" s="158" t="s">
        <v>103</v>
      </c>
    </row>
    <row r="39" spans="1:12" x14ac:dyDescent="0.25">
      <c r="I39" s="58"/>
      <c r="J39" s="58"/>
      <c r="K39" s="58"/>
    </row>
    <row r="40" spans="1:12" x14ac:dyDescent="0.25">
      <c r="I40" s="58"/>
      <c r="J40" s="58"/>
      <c r="K40" s="58"/>
    </row>
    <row r="41" spans="1:12" x14ac:dyDescent="0.25">
      <c r="I41" s="58"/>
      <c r="J41" s="58"/>
      <c r="K41" s="58"/>
    </row>
    <row r="42" spans="1:12" x14ac:dyDescent="0.25">
      <c r="I42" s="58"/>
      <c r="J42" s="58"/>
      <c r="K42" s="58"/>
    </row>
    <row r="43" spans="1:12" x14ac:dyDescent="0.25">
      <c r="I43" s="58"/>
      <c r="J43" s="58"/>
      <c r="K43" s="58"/>
    </row>
    <row r="44" spans="1:12" x14ac:dyDescent="0.25">
      <c r="G44" s="58"/>
      <c r="H44" s="58"/>
      <c r="I44" s="58"/>
      <c r="J44" s="58"/>
      <c r="K44" s="58"/>
      <c r="L44" s="58"/>
    </row>
    <row r="45" spans="1:12" x14ac:dyDescent="0.25">
      <c r="G45" s="58"/>
      <c r="H45" s="58"/>
      <c r="I45" s="58"/>
      <c r="J45" s="58"/>
      <c r="K45" s="58"/>
      <c r="L45" s="58"/>
    </row>
    <row r="46" spans="1:12" x14ac:dyDescent="0.25">
      <c r="G46" s="58"/>
      <c r="H46" s="58"/>
      <c r="I46" s="58"/>
      <c r="J46" s="58"/>
      <c r="K46" s="58"/>
      <c r="L46" s="58"/>
    </row>
    <row r="47" spans="1:12" x14ac:dyDescent="0.25">
      <c r="G47" s="58"/>
      <c r="H47" s="58"/>
      <c r="I47" s="58"/>
      <c r="J47" s="58"/>
      <c r="K47" s="58"/>
      <c r="L47" s="58"/>
    </row>
    <row r="48" spans="1:12" x14ac:dyDescent="0.25">
      <c r="G48" s="58"/>
      <c r="H48" s="58"/>
      <c r="I48" s="58"/>
    </row>
  </sheetData>
  <mergeCells count="3">
    <mergeCell ref="B1:E1"/>
    <mergeCell ref="B33:E33"/>
    <mergeCell ref="B3:D3"/>
  </mergeCells>
  <pageMargins left="0.74803149606299213" right="0.39370078740157483" top="0.98425196850393704" bottom="1.0629921259842521" header="0.39370078740157483" footer="0.39370078740157483"/>
  <pageSetup paperSize="9" orientation="portrait" r:id="rId1"/>
  <headerFooter>
    <oddHeader>&amp;L&amp;G</oddHeader>
    <oddFooter>&amp;LKela | Statistical Information Service&amp;2
&amp;G
&amp;10PO Box 450 | FIN-00101 HELSINKI | tilastot@kela.fi | www.kela.fi/statistics&amp;R
&amp;P(&amp;N)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ul21"/>
  <dimension ref="A1:J61"/>
  <sheetViews>
    <sheetView workbookViewId="0">
      <pane xSplit="1" ySplit="4" topLeftCell="B5" activePane="bottomRight" state="frozen"/>
      <selection activeCell="A66" sqref="A66"/>
      <selection pane="topRight" activeCell="A66" sqref="A66"/>
      <selection pane="bottomLeft" activeCell="A66" sqref="A66"/>
      <selection pane="bottomRight" activeCell="B5" sqref="B5"/>
    </sheetView>
  </sheetViews>
  <sheetFormatPr defaultColWidth="9.26953125" defaultRowHeight="12.5" x14ac:dyDescent="0.25"/>
  <cols>
    <col min="1" max="1" width="6.26953125" style="53" customWidth="1"/>
    <col min="2" max="2" width="6.54296875" style="53" customWidth="1"/>
    <col min="3" max="3" width="17.26953125" style="53" customWidth="1"/>
    <col min="4" max="4" width="17" style="53" customWidth="1"/>
    <col min="5" max="5" width="42.453125" style="53" customWidth="1"/>
    <col min="6" max="6" width="9.26953125" style="53" customWidth="1"/>
    <col min="7" max="9" width="9.26953125" style="53"/>
    <col min="10" max="11" width="9.26953125" style="53" customWidth="1"/>
    <col min="12" max="16384" width="9.26953125" style="53"/>
  </cols>
  <sheetData>
    <row r="1" spans="1:10" s="93" customFormat="1" ht="36" customHeight="1" x14ac:dyDescent="0.25">
      <c r="A1" s="38" t="s">
        <v>13</v>
      </c>
      <c r="B1" s="231" t="str">
        <f>"Number of medical examinations per 100 persons covered for occupational health services, 1970–"&amp;A56</f>
        <v>Number of medical examinations per 100 persons covered for occupational health services, 1970–2021</v>
      </c>
      <c r="C1" s="231"/>
      <c r="D1" s="231"/>
      <c r="E1" s="231"/>
    </row>
    <row r="2" spans="1:10" ht="6.75" customHeight="1" x14ac:dyDescent="0.25">
      <c r="H2"/>
      <c r="I2"/>
      <c r="J2"/>
    </row>
    <row r="3" spans="1:10" ht="12.75" customHeight="1" x14ac:dyDescent="0.25">
      <c r="A3" s="114" t="s">
        <v>24</v>
      </c>
      <c r="B3" s="233" t="s">
        <v>17</v>
      </c>
      <c r="C3" s="233"/>
      <c r="D3" s="233"/>
      <c r="H3"/>
      <c r="I3"/>
      <c r="J3"/>
    </row>
    <row r="4" spans="1:10" x14ac:dyDescent="0.25">
      <c r="A4" s="106"/>
      <c r="B4" s="122" t="s">
        <v>58</v>
      </c>
      <c r="C4" s="123" t="s">
        <v>59</v>
      </c>
      <c r="D4" s="123" t="s">
        <v>60</v>
      </c>
      <c r="E4" s="57"/>
      <c r="H4"/>
      <c r="I4"/>
      <c r="J4"/>
    </row>
    <row r="5" spans="1:10" ht="18" customHeight="1" x14ac:dyDescent="0.25">
      <c r="A5" s="107">
        <v>1970</v>
      </c>
      <c r="B5" s="115">
        <v>17.069564594908616</v>
      </c>
      <c r="C5" s="117">
        <v>9.0866790381110221</v>
      </c>
      <c r="D5" s="116"/>
      <c r="E5" s="57"/>
      <c r="F5" s="73"/>
      <c r="G5" s="66"/>
      <c r="H5" s="94"/>
      <c r="I5" s="94"/>
      <c r="J5" s="94"/>
    </row>
    <row r="6" spans="1:10" x14ac:dyDescent="0.25">
      <c r="A6" s="107">
        <v>1971</v>
      </c>
      <c r="B6" s="115">
        <v>18.636050673838835</v>
      </c>
      <c r="C6" s="117">
        <v>9.082112629886927</v>
      </c>
      <c r="D6" s="116"/>
      <c r="E6" s="57"/>
      <c r="F6" s="73"/>
      <c r="G6" s="66"/>
      <c r="H6" s="94"/>
      <c r="I6" s="94"/>
      <c r="J6" s="94"/>
    </row>
    <row r="7" spans="1:10" x14ac:dyDescent="0.25">
      <c r="A7" s="107">
        <v>1972</v>
      </c>
      <c r="B7" s="115">
        <v>22.994022886240806</v>
      </c>
      <c r="C7" s="117">
        <v>11.932694764938052</v>
      </c>
      <c r="D7" s="116"/>
      <c r="F7" s="73"/>
      <c r="G7" s="66"/>
      <c r="H7" s="94"/>
      <c r="I7" s="94"/>
      <c r="J7" s="94"/>
    </row>
    <row r="8" spans="1:10" x14ac:dyDescent="0.25">
      <c r="A8" s="107">
        <v>1973</v>
      </c>
      <c r="B8" s="115">
        <v>27.227893852626821</v>
      </c>
      <c r="C8" s="117">
        <v>20.230023232711474</v>
      </c>
      <c r="D8" s="116"/>
      <c r="E8" s="57"/>
      <c r="F8" s="73"/>
      <c r="G8" s="66"/>
      <c r="H8" s="94"/>
      <c r="I8" s="94"/>
      <c r="J8" s="94"/>
    </row>
    <row r="9" spans="1:10" x14ac:dyDescent="0.25">
      <c r="A9" s="107">
        <v>1974</v>
      </c>
      <c r="B9" s="115">
        <v>26.125357393977865</v>
      </c>
      <c r="C9" s="117">
        <v>26.828184754434997</v>
      </c>
      <c r="D9" s="116"/>
      <c r="E9" s="57"/>
      <c r="F9" s="73"/>
      <c r="G9" s="66"/>
      <c r="H9" s="94"/>
      <c r="I9" s="94"/>
      <c r="J9" s="94"/>
    </row>
    <row r="10" spans="1:10" ht="18" customHeight="1" x14ac:dyDescent="0.25">
      <c r="A10" s="107">
        <v>1975</v>
      </c>
      <c r="B10" s="115">
        <v>26.372142793168628</v>
      </c>
      <c r="C10" s="117">
        <v>29.637548965536748</v>
      </c>
      <c r="D10" s="116"/>
      <c r="E10" s="57"/>
      <c r="F10" s="73"/>
      <c r="G10" s="66"/>
      <c r="H10" s="94"/>
      <c r="I10" s="94"/>
      <c r="J10" s="94"/>
    </row>
    <row r="11" spans="1:10" x14ac:dyDescent="0.25">
      <c r="A11" s="107">
        <v>1976</v>
      </c>
      <c r="B11" s="115">
        <v>26.770411569216478</v>
      </c>
      <c r="C11" s="117">
        <v>29.25364984689509</v>
      </c>
      <c r="D11" s="116"/>
      <c r="E11" s="57"/>
      <c r="F11" s="73"/>
      <c r="G11" s="66"/>
      <c r="H11" s="94"/>
      <c r="I11" s="94"/>
      <c r="J11" s="94"/>
    </row>
    <row r="12" spans="1:10" x14ac:dyDescent="0.25">
      <c r="A12" s="107">
        <v>1977</v>
      </c>
      <c r="B12" s="115">
        <v>22.204676893946925</v>
      </c>
      <c r="C12" s="117">
        <v>28.139775640620286</v>
      </c>
      <c r="D12" s="116"/>
      <c r="E12" s="57"/>
      <c r="F12" s="73"/>
      <c r="G12" s="66"/>
      <c r="H12" s="94"/>
      <c r="I12" s="94"/>
      <c r="J12" s="94"/>
    </row>
    <row r="13" spans="1:10" x14ac:dyDescent="0.25">
      <c r="A13" s="107">
        <v>1978</v>
      </c>
      <c r="B13" s="115">
        <v>19.375061286733999</v>
      </c>
      <c r="C13" s="117">
        <v>25.647441511322405</v>
      </c>
      <c r="D13" s="116"/>
      <c r="E13" s="57"/>
      <c r="F13" s="73"/>
      <c r="G13" s="66"/>
      <c r="H13" s="94"/>
      <c r="I13" s="94"/>
      <c r="J13" s="94"/>
    </row>
    <row r="14" spans="1:10" x14ac:dyDescent="0.25">
      <c r="A14" s="107">
        <v>1979</v>
      </c>
      <c r="B14" s="115">
        <v>21.527786688323697</v>
      </c>
      <c r="C14" s="117">
        <v>23.24384461584561</v>
      </c>
      <c r="D14" s="116"/>
      <c r="E14" s="57"/>
      <c r="F14" s="73"/>
      <c r="G14" s="66"/>
      <c r="H14" s="94"/>
      <c r="I14" s="94"/>
      <c r="J14" s="94"/>
    </row>
    <row r="15" spans="1:10" ht="18" customHeight="1" x14ac:dyDescent="0.25">
      <c r="A15" s="107">
        <v>1980</v>
      </c>
      <c r="B15" s="115">
        <v>18.813647622805608</v>
      </c>
      <c r="C15" s="117">
        <v>24.83314485664382</v>
      </c>
      <c r="D15" s="116"/>
      <c r="E15" s="57"/>
      <c r="F15" s="73"/>
      <c r="G15" s="66"/>
      <c r="H15" s="94"/>
      <c r="I15" s="94"/>
      <c r="J15" s="94"/>
    </row>
    <row r="16" spans="1:10" x14ac:dyDescent="0.25">
      <c r="A16" s="107">
        <v>1981</v>
      </c>
      <c r="B16" s="115">
        <v>17.925029935536081</v>
      </c>
      <c r="C16" s="117">
        <v>24.715680753227296</v>
      </c>
      <c r="D16" s="116"/>
      <c r="E16" s="57"/>
      <c r="F16" s="73"/>
      <c r="G16" s="66"/>
      <c r="H16" s="94"/>
      <c r="I16" s="94"/>
      <c r="J16" s="94"/>
    </row>
    <row r="17" spans="1:10" x14ac:dyDescent="0.25">
      <c r="A17" s="107">
        <v>1982</v>
      </c>
      <c r="B17" s="115">
        <v>15.557682447889693</v>
      </c>
      <c r="C17" s="117">
        <v>23.807559475630672</v>
      </c>
      <c r="D17" s="116"/>
      <c r="E17" s="57"/>
      <c r="F17" s="73"/>
      <c r="G17" s="66"/>
      <c r="H17" s="94"/>
      <c r="I17" s="94"/>
      <c r="J17" s="94"/>
    </row>
    <row r="18" spans="1:10" x14ac:dyDescent="0.25">
      <c r="A18" s="107">
        <v>1983</v>
      </c>
      <c r="B18" s="115">
        <v>15.375551647783093</v>
      </c>
      <c r="C18" s="117">
        <v>22.291405535417866</v>
      </c>
      <c r="D18" s="116"/>
      <c r="E18" s="57"/>
      <c r="F18" s="73"/>
      <c r="G18" s="66"/>
      <c r="H18" s="94"/>
      <c r="I18" s="94"/>
      <c r="J18" s="94"/>
    </row>
    <row r="19" spans="1:10" x14ac:dyDescent="0.25">
      <c r="A19" s="107">
        <v>1984</v>
      </c>
      <c r="B19" s="115">
        <v>14.26935881746437</v>
      </c>
      <c r="C19" s="117">
        <v>21.461161914489722</v>
      </c>
      <c r="D19" s="116"/>
      <c r="E19" s="57"/>
      <c r="F19" s="73"/>
      <c r="G19" s="66"/>
      <c r="H19" s="94"/>
      <c r="I19" s="94"/>
      <c r="J19" s="94"/>
    </row>
    <row r="20" spans="1:10" ht="18" customHeight="1" x14ac:dyDescent="0.25">
      <c r="A20" s="107">
        <v>1985</v>
      </c>
      <c r="B20" s="115">
        <v>14.43487874353745</v>
      </c>
      <c r="C20" s="117">
        <v>21.207246938728964</v>
      </c>
      <c r="D20" s="116"/>
      <c r="E20" s="57"/>
      <c r="F20" s="73"/>
      <c r="G20" s="66"/>
      <c r="H20" s="94"/>
      <c r="I20" s="94"/>
      <c r="J20" s="94"/>
    </row>
    <row r="21" spans="1:10" x14ac:dyDescent="0.25">
      <c r="A21" s="107">
        <v>1986</v>
      </c>
      <c r="B21" s="115">
        <v>14.015742672546308</v>
      </c>
      <c r="C21" s="117">
        <v>20.636677047568313</v>
      </c>
      <c r="D21" s="116"/>
      <c r="E21" s="57"/>
      <c r="F21" s="73"/>
      <c r="G21" s="66"/>
      <c r="H21" s="94"/>
      <c r="I21" s="94"/>
      <c r="J21" s="94"/>
    </row>
    <row r="22" spans="1:10" x14ac:dyDescent="0.25">
      <c r="A22" s="107">
        <v>1987</v>
      </c>
      <c r="B22" s="115">
        <v>14.245058624413451</v>
      </c>
      <c r="C22" s="117">
        <v>19.34316853621867</v>
      </c>
      <c r="D22" s="116"/>
      <c r="E22" s="57"/>
      <c r="F22" s="73"/>
      <c r="G22" s="66"/>
      <c r="H22" s="94"/>
      <c r="I22" s="94"/>
      <c r="J22" s="94"/>
    </row>
    <row r="23" spans="1:10" x14ac:dyDescent="0.25">
      <c r="A23" s="107">
        <v>1988</v>
      </c>
      <c r="B23" s="115">
        <v>13.953114319031727</v>
      </c>
      <c r="C23" s="117">
        <v>20.13705439692394</v>
      </c>
      <c r="D23" s="116"/>
      <c r="E23" s="57"/>
      <c r="F23" s="73"/>
      <c r="G23" s="66"/>
      <c r="H23" s="94"/>
      <c r="I23" s="94"/>
      <c r="J23" s="94"/>
    </row>
    <row r="24" spans="1:10" x14ac:dyDescent="0.25">
      <c r="A24" s="107">
        <v>1989</v>
      </c>
      <c r="B24" s="115">
        <v>14.354409592599316</v>
      </c>
      <c r="C24" s="117">
        <v>20.236862085084304</v>
      </c>
      <c r="D24" s="116"/>
      <c r="E24" s="57"/>
      <c r="F24" s="73"/>
      <c r="G24" s="66"/>
      <c r="H24" s="94"/>
      <c r="I24" s="94"/>
      <c r="J24" s="94"/>
    </row>
    <row r="25" spans="1:10" ht="18" customHeight="1" x14ac:dyDescent="0.25">
      <c r="A25" s="107">
        <v>1990</v>
      </c>
      <c r="B25" s="115">
        <v>14.0569917043129</v>
      </c>
      <c r="C25" s="117">
        <v>19.698619452646842</v>
      </c>
      <c r="D25" s="116"/>
      <c r="E25" s="57"/>
      <c r="F25" s="73"/>
      <c r="G25" s="66"/>
      <c r="H25" s="94"/>
      <c r="I25" s="94"/>
      <c r="J25" s="94"/>
    </row>
    <row r="26" spans="1:10" x14ac:dyDescent="0.25">
      <c r="A26" s="107">
        <v>1991</v>
      </c>
      <c r="B26" s="115">
        <v>11.945368356368814</v>
      </c>
      <c r="C26" s="117">
        <v>17.658781444163747</v>
      </c>
      <c r="D26" s="116"/>
      <c r="E26" s="57"/>
      <c r="F26" s="73"/>
      <c r="G26" s="66"/>
      <c r="H26" s="94"/>
      <c r="I26" s="94"/>
      <c r="J26" s="94"/>
    </row>
    <row r="27" spans="1:10" x14ac:dyDescent="0.25">
      <c r="A27" s="107">
        <v>1992</v>
      </c>
      <c r="B27" s="115">
        <v>10.524657204398414</v>
      </c>
      <c r="C27" s="117">
        <v>16.601425524440099</v>
      </c>
      <c r="D27" s="116"/>
      <c r="E27" s="57"/>
      <c r="F27" s="73"/>
      <c r="G27" s="66"/>
      <c r="H27" s="94"/>
      <c r="I27" s="94"/>
      <c r="J27" s="94"/>
    </row>
    <row r="28" spans="1:10" x14ac:dyDescent="0.25">
      <c r="A28" s="107">
        <v>1993</v>
      </c>
      <c r="B28" s="115">
        <v>10.793858666620716</v>
      </c>
      <c r="C28" s="117">
        <v>15.871797080971174</v>
      </c>
      <c r="D28" s="116"/>
      <c r="E28" s="57"/>
      <c r="F28" s="73"/>
      <c r="G28" s="66"/>
      <c r="H28" s="94"/>
      <c r="I28" s="94"/>
      <c r="J28" s="94"/>
    </row>
    <row r="29" spans="1:10" x14ac:dyDescent="0.25">
      <c r="A29" s="107">
        <v>1994</v>
      </c>
      <c r="B29" s="115">
        <v>12.345265716960659</v>
      </c>
      <c r="C29" s="117">
        <v>17.316975257954805</v>
      </c>
      <c r="D29" s="116"/>
      <c r="E29" s="57"/>
      <c r="F29" s="73"/>
      <c r="G29" s="66"/>
      <c r="H29" s="94"/>
      <c r="I29" s="94"/>
      <c r="J29" s="94"/>
    </row>
    <row r="30" spans="1:10" ht="18" customHeight="1" x14ac:dyDescent="0.25">
      <c r="A30" s="107">
        <v>1995</v>
      </c>
      <c r="B30" s="115">
        <v>15.962282871476683</v>
      </c>
      <c r="C30" s="117">
        <v>34.934529549043447</v>
      </c>
      <c r="D30" s="116">
        <v>4.5556813258989086</v>
      </c>
      <c r="E30" s="57"/>
      <c r="F30" s="73"/>
      <c r="G30" s="66"/>
      <c r="H30" s="94"/>
      <c r="I30" s="94"/>
      <c r="J30" s="94"/>
    </row>
    <row r="31" spans="1:10" x14ac:dyDescent="0.25">
      <c r="A31" s="107">
        <v>1996</v>
      </c>
      <c r="B31" s="115">
        <v>16.893947790517974</v>
      </c>
      <c r="C31" s="117">
        <v>39.816334824375573</v>
      </c>
      <c r="D31" s="116">
        <v>5.2500162069809218</v>
      </c>
      <c r="E31" s="57"/>
      <c r="F31" s="73"/>
      <c r="G31" s="66"/>
      <c r="H31" s="94"/>
      <c r="I31" s="94"/>
      <c r="J31" s="94"/>
    </row>
    <row r="32" spans="1:10" x14ac:dyDescent="0.25">
      <c r="A32" s="107">
        <v>1997</v>
      </c>
      <c r="B32" s="115">
        <v>16.667327908414826</v>
      </c>
      <c r="C32" s="117">
        <v>39.38282887428381</v>
      </c>
      <c r="D32" s="116">
        <v>5.6510859869648735</v>
      </c>
      <c r="E32" s="57"/>
      <c r="F32" s="73"/>
      <c r="G32" s="66"/>
      <c r="H32" s="94"/>
      <c r="I32" s="94"/>
      <c r="J32" s="94"/>
    </row>
    <row r="33" spans="1:10" x14ac:dyDescent="0.25">
      <c r="A33" s="107">
        <v>1998</v>
      </c>
      <c r="B33" s="115">
        <v>15.969135441009726</v>
      </c>
      <c r="C33" s="117">
        <v>37.859256972206992</v>
      </c>
      <c r="D33" s="116">
        <v>6.0265207369592186</v>
      </c>
      <c r="E33" s="57"/>
      <c r="F33" s="73"/>
      <c r="G33" s="66"/>
      <c r="H33" s="94"/>
      <c r="I33" s="94"/>
      <c r="J33" s="94"/>
    </row>
    <row r="34" spans="1:10" x14ac:dyDescent="0.25">
      <c r="A34" s="107">
        <v>1999</v>
      </c>
      <c r="B34" s="115">
        <v>15.554054993524266</v>
      </c>
      <c r="C34" s="117">
        <v>36.912388348314636</v>
      </c>
      <c r="D34" s="116">
        <v>5.7432545516809874</v>
      </c>
      <c r="E34" s="57"/>
      <c r="F34" s="73"/>
      <c r="G34" s="66"/>
      <c r="H34" s="94"/>
      <c r="I34" s="94"/>
      <c r="J34" s="94"/>
    </row>
    <row r="35" spans="1:10" ht="18" customHeight="1" x14ac:dyDescent="0.25">
      <c r="A35" s="107">
        <v>2000</v>
      </c>
      <c r="B35" s="115">
        <v>15.733176851537896</v>
      </c>
      <c r="C35" s="117">
        <v>38.02219856088464</v>
      </c>
      <c r="D35" s="116">
        <v>6.0147690121002304</v>
      </c>
      <c r="E35" s="57"/>
      <c r="F35" s="73"/>
      <c r="G35" s="66"/>
      <c r="H35" s="94"/>
      <c r="I35" s="94"/>
      <c r="J35" s="94"/>
    </row>
    <row r="36" spans="1:10" x14ac:dyDescent="0.25">
      <c r="A36" s="107">
        <v>2001</v>
      </c>
      <c r="B36" s="115">
        <v>15.5006270431532</v>
      </c>
      <c r="C36" s="117">
        <v>37.724540093169288</v>
      </c>
      <c r="D36" s="116">
        <v>6.0892656828454825</v>
      </c>
      <c r="E36" s="57"/>
      <c r="F36" s="73"/>
      <c r="G36" s="66"/>
      <c r="H36" s="94"/>
      <c r="I36" s="94"/>
      <c r="J36" s="94"/>
    </row>
    <row r="37" spans="1:10" x14ac:dyDescent="0.25">
      <c r="A37" s="107">
        <v>2002</v>
      </c>
      <c r="B37" s="115">
        <v>14.730221623978615</v>
      </c>
      <c r="C37" s="117">
        <v>36.847533982975335</v>
      </c>
      <c r="D37" s="116">
        <v>4.9542509526608152</v>
      </c>
      <c r="E37" s="57"/>
      <c r="F37" s="73"/>
      <c r="G37" s="66"/>
      <c r="H37" s="94"/>
      <c r="I37" s="94"/>
      <c r="J37" s="94"/>
    </row>
    <row r="38" spans="1:10" x14ac:dyDescent="0.25">
      <c r="A38" s="107">
        <v>2003</v>
      </c>
      <c r="B38" s="115">
        <v>14.445026948214784</v>
      </c>
      <c r="C38" s="117">
        <v>34.046991961258641</v>
      </c>
      <c r="D38" s="116">
        <v>4.9158269429892893</v>
      </c>
      <c r="E38" s="57"/>
      <c r="F38" s="73"/>
      <c r="G38" s="66"/>
      <c r="H38" s="94"/>
      <c r="I38" s="94"/>
      <c r="J38" s="94"/>
    </row>
    <row r="39" spans="1:10" x14ac:dyDescent="0.25">
      <c r="A39" s="107">
        <v>2004</v>
      </c>
      <c r="B39" s="115">
        <v>14.993986554108035</v>
      </c>
      <c r="C39" s="117">
        <v>34.812342994263432</v>
      </c>
      <c r="D39" s="116">
        <v>4.9498302679660711</v>
      </c>
      <c r="E39" s="86"/>
      <c r="F39" s="73"/>
      <c r="G39" s="66"/>
      <c r="H39" s="94"/>
      <c r="I39" s="94"/>
      <c r="J39" s="94"/>
    </row>
    <row r="40" spans="1:10" ht="18" customHeight="1" x14ac:dyDescent="0.25">
      <c r="A40" s="107">
        <v>2005</v>
      </c>
      <c r="B40" s="115">
        <v>13.852198382070771</v>
      </c>
      <c r="C40" s="117">
        <v>33.470129881932749</v>
      </c>
      <c r="D40" s="116">
        <v>5.1479049963590349</v>
      </c>
      <c r="E40" s="57"/>
      <c r="F40" s="73"/>
      <c r="G40" s="66"/>
      <c r="H40" s="94"/>
      <c r="I40" s="94"/>
      <c r="J40" s="94"/>
    </row>
    <row r="41" spans="1:10" x14ac:dyDescent="0.25">
      <c r="A41" s="107">
        <v>2006</v>
      </c>
      <c r="B41" s="115">
        <v>13.917859904958179</v>
      </c>
      <c r="C41" s="117">
        <v>32.394296149599221</v>
      </c>
      <c r="D41" s="116">
        <v>5.0513319713354585</v>
      </c>
      <c r="E41" s="57"/>
      <c r="F41" s="73"/>
      <c r="G41" s="66"/>
      <c r="H41" s="94"/>
      <c r="I41" s="94"/>
      <c r="J41" s="94"/>
    </row>
    <row r="42" spans="1:10" x14ac:dyDescent="0.25">
      <c r="A42" s="107">
        <v>2007</v>
      </c>
      <c r="B42" s="115">
        <v>13.758765530211017</v>
      </c>
      <c r="C42" s="117">
        <v>32.66582047829484</v>
      </c>
      <c r="D42" s="116">
        <v>4.6462069257676157</v>
      </c>
      <c r="E42" s="57"/>
      <c r="F42" s="73"/>
      <c r="G42" s="66"/>
      <c r="H42" s="94"/>
      <c r="I42" s="94"/>
      <c r="J42" s="94"/>
    </row>
    <row r="43" spans="1:10" x14ac:dyDescent="0.25">
      <c r="A43" s="107">
        <v>2008</v>
      </c>
      <c r="B43" s="115">
        <v>13.888317614100743</v>
      </c>
      <c r="C43" s="117">
        <v>32.5753079289507</v>
      </c>
      <c r="D43" s="116">
        <v>4.9887207269030638</v>
      </c>
      <c r="E43" s="57"/>
      <c r="F43" s="73"/>
      <c r="G43" s="66"/>
      <c r="H43" s="94"/>
      <c r="I43" s="94"/>
      <c r="J43" s="94"/>
    </row>
    <row r="44" spans="1:10" x14ac:dyDescent="0.25">
      <c r="A44" s="107">
        <v>2009</v>
      </c>
      <c r="B44" s="115">
        <v>13.524198255780584</v>
      </c>
      <c r="C44" s="117">
        <v>29.878177547371486</v>
      </c>
      <c r="D44" s="116">
        <v>4.8573575931374835</v>
      </c>
      <c r="F44" s="73"/>
      <c r="G44" s="66"/>
      <c r="H44" s="94"/>
      <c r="I44" s="94"/>
      <c r="J44" s="94"/>
    </row>
    <row r="45" spans="1:10" ht="18" customHeight="1" x14ac:dyDescent="0.25">
      <c r="A45" s="107">
        <v>2010</v>
      </c>
      <c r="B45" s="115">
        <v>14.607682251980972</v>
      </c>
      <c r="C45" s="117">
        <v>29.657441186400519</v>
      </c>
      <c r="D45" s="116">
        <v>5.1687787378571182</v>
      </c>
      <c r="F45" s="73"/>
      <c r="G45" s="66"/>
      <c r="H45" s="94"/>
      <c r="I45" s="94"/>
      <c r="J45" s="94"/>
    </row>
    <row r="46" spans="1:10" x14ac:dyDescent="0.25">
      <c r="A46" s="107">
        <v>2011</v>
      </c>
      <c r="B46" s="115">
        <v>18.590222102107472</v>
      </c>
      <c r="C46" s="117">
        <v>33.877355087665002</v>
      </c>
      <c r="D46" s="116">
        <v>4.5844725769663741</v>
      </c>
      <c r="F46" s="73"/>
      <c r="G46" s="66"/>
      <c r="H46" s="94"/>
      <c r="I46" s="94"/>
      <c r="J46" s="94"/>
    </row>
    <row r="47" spans="1:10" x14ac:dyDescent="0.25">
      <c r="A47" s="107">
        <v>2012</v>
      </c>
      <c r="B47" s="115">
        <v>19.898582036612964</v>
      </c>
      <c r="C47" s="117">
        <v>32.25031895410028</v>
      </c>
      <c r="D47" s="116">
        <v>4.1490736170339018</v>
      </c>
      <c r="F47" s="73"/>
      <c r="G47" s="66"/>
      <c r="H47" s="94"/>
      <c r="I47" s="94"/>
      <c r="J47" s="94"/>
    </row>
    <row r="48" spans="1:10" x14ac:dyDescent="0.25">
      <c r="A48" s="107">
        <v>2013</v>
      </c>
      <c r="B48" s="115">
        <v>22.476494274304944</v>
      </c>
      <c r="C48" s="117">
        <v>32.884823692932059</v>
      </c>
      <c r="D48" s="116">
        <v>3.5963101136098867</v>
      </c>
      <c r="F48" s="73"/>
      <c r="G48" s="66"/>
      <c r="H48" s="94"/>
      <c r="I48" s="94"/>
      <c r="J48" s="94"/>
    </row>
    <row r="49" spans="1:10" x14ac:dyDescent="0.25">
      <c r="A49" s="107">
        <v>2014</v>
      </c>
      <c r="B49" s="115">
        <v>24.872856485494218</v>
      </c>
      <c r="C49" s="117">
        <v>33.127921732277784</v>
      </c>
      <c r="D49" s="116">
        <v>3.6184940393109275</v>
      </c>
      <c r="F49" s="73"/>
      <c r="G49" s="66"/>
      <c r="H49" s="94"/>
      <c r="I49" s="94"/>
      <c r="J49" s="94"/>
    </row>
    <row r="50" spans="1:10" ht="18" customHeight="1" x14ac:dyDescent="0.25">
      <c r="A50" s="107">
        <v>2015</v>
      </c>
      <c r="B50" s="115">
        <v>25.932289965843797</v>
      </c>
      <c r="C50" s="117">
        <v>33.221207735011433</v>
      </c>
      <c r="D50" s="116">
        <v>3.4830278103845438</v>
      </c>
      <c r="F50" s="73"/>
      <c r="G50" s="66"/>
      <c r="H50" s="94"/>
      <c r="I50" s="94"/>
      <c r="J50" s="94"/>
    </row>
    <row r="51" spans="1:10" x14ac:dyDescent="0.25">
      <c r="A51" s="107">
        <v>2016</v>
      </c>
      <c r="B51" s="115">
        <v>27.140888763986698</v>
      </c>
      <c r="C51" s="117">
        <v>31.950211318139527</v>
      </c>
      <c r="D51" s="116">
        <v>3.3377625106068334</v>
      </c>
      <c r="F51" s="73"/>
      <c r="G51" s="66"/>
      <c r="H51" s="94"/>
      <c r="I51" s="94"/>
      <c r="J51" s="94"/>
    </row>
    <row r="52" spans="1:10" x14ac:dyDescent="0.25">
      <c r="A52" s="107">
        <v>2017</v>
      </c>
      <c r="B52" s="115">
        <v>29.650165450630588</v>
      </c>
      <c r="C52" s="117">
        <v>32.447569563121917</v>
      </c>
      <c r="D52" s="116">
        <v>3.6705888187935529</v>
      </c>
      <c r="F52" s="73"/>
      <c r="G52" s="66"/>
      <c r="H52" s="94"/>
      <c r="I52" s="94"/>
      <c r="J52" s="94"/>
    </row>
    <row r="53" spans="1:10" x14ac:dyDescent="0.25">
      <c r="A53" s="107">
        <v>2018</v>
      </c>
      <c r="B53" s="115">
        <v>29.119359885247416</v>
      </c>
      <c r="C53" s="117">
        <v>36.146382944813062</v>
      </c>
      <c r="D53" s="116">
        <v>3.8427017187722816</v>
      </c>
      <c r="F53" s="73"/>
      <c r="G53" s="66"/>
      <c r="H53" s="94"/>
      <c r="I53" s="94"/>
      <c r="J53" s="94"/>
    </row>
    <row r="54" spans="1:10" x14ac:dyDescent="0.25">
      <c r="A54" s="107">
        <v>2019</v>
      </c>
      <c r="B54" s="115">
        <v>30.2469030637663</v>
      </c>
      <c r="C54" s="117">
        <v>32.133485114829931</v>
      </c>
      <c r="D54" s="116">
        <v>3.4078559831078556</v>
      </c>
      <c r="F54" s="73"/>
      <c r="G54" s="66"/>
      <c r="H54" s="94"/>
      <c r="I54" s="94"/>
      <c r="J54" s="94"/>
    </row>
    <row r="55" spans="1:10" ht="18" customHeight="1" x14ac:dyDescent="0.25">
      <c r="A55" s="107">
        <v>2020</v>
      </c>
      <c r="B55" s="115">
        <v>29.556224276281117</v>
      </c>
      <c r="C55" s="117">
        <v>27.535916524953102</v>
      </c>
      <c r="D55" s="116">
        <v>3.231636448762941</v>
      </c>
      <c r="F55" s="73"/>
      <c r="G55" s="66"/>
      <c r="H55" s="94"/>
      <c r="I55" s="94"/>
      <c r="J55" s="94"/>
    </row>
    <row r="56" spans="1:10" ht="13.5" customHeight="1" x14ac:dyDescent="0.25">
      <c r="A56" s="107">
        <v>2021</v>
      </c>
      <c r="B56" s="115">
        <v>31.854734636659465</v>
      </c>
      <c r="C56" s="117">
        <v>29.502168555190618</v>
      </c>
      <c r="D56" s="116">
        <v>2.8946289670389733</v>
      </c>
      <c r="F56" s="73"/>
      <c r="G56" s="66"/>
      <c r="H56" s="94"/>
      <c r="I56" s="94"/>
      <c r="J56" s="94"/>
    </row>
    <row r="57" spans="1:10" x14ac:dyDescent="0.25">
      <c r="A57" s="73"/>
      <c r="B57" s="86"/>
      <c r="C57" s="86"/>
      <c r="D57" s="86"/>
      <c r="F57" s="73"/>
      <c r="G57" s="66"/>
      <c r="H57" s="94"/>
      <c r="I57" s="94"/>
      <c r="J57" s="94"/>
    </row>
    <row r="58" spans="1:10" ht="25.5" customHeight="1" x14ac:dyDescent="0.25">
      <c r="A58" s="92" t="s">
        <v>63</v>
      </c>
      <c r="B58" s="234" t="s">
        <v>64</v>
      </c>
      <c r="C58" s="234"/>
      <c r="D58" s="234"/>
      <c r="E58" s="234"/>
      <c r="F58" s="169"/>
      <c r="G58" s="169"/>
      <c r="H58" s="169"/>
      <c r="I58" s="169"/>
      <c r="J58" s="169"/>
    </row>
    <row r="59" spans="1:10" ht="25.5" customHeight="1" x14ac:dyDescent="0.25">
      <c r="A59" s="92"/>
      <c r="B59" s="234" t="s">
        <v>65</v>
      </c>
      <c r="C59" s="234"/>
      <c r="D59" s="234"/>
      <c r="E59" s="234"/>
      <c r="F59" s="169"/>
      <c r="G59" s="169"/>
      <c r="H59" s="169"/>
      <c r="I59" s="169"/>
      <c r="J59" s="169"/>
    </row>
    <row r="61" spans="1:10" x14ac:dyDescent="0.25">
      <c r="A61" s="158" t="s">
        <v>103</v>
      </c>
    </row>
  </sheetData>
  <mergeCells count="4">
    <mergeCell ref="B1:E1"/>
    <mergeCell ref="B58:E58"/>
    <mergeCell ref="B59:E59"/>
    <mergeCell ref="B3:D3"/>
  </mergeCells>
  <pageMargins left="0.74803149606299213" right="0.39370078740157483" top="0.98425196850393704" bottom="1.0629921259842521" header="0.39370078740157483" footer="0.39370078740157483"/>
  <pageSetup paperSize="9" orientation="portrait" r:id="rId1"/>
  <headerFooter>
    <oddHeader>&amp;L&amp;G</oddHeader>
    <oddFooter>&amp;LKela | Statistical Information Service&amp;2
&amp;G
&amp;10PO Box 450 | FIN-00101 HELSINKI | tilastot@kela.fi | www.kela.fi/statistics&amp;R
&amp;P(&amp;N)</oddFooter>
  </headerFooter>
  <rowBreaks count="1" manualBreakCount="1">
    <brk id="44"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ul23"/>
  <dimension ref="A1:N28"/>
  <sheetViews>
    <sheetView workbookViewId="0"/>
  </sheetViews>
  <sheetFormatPr defaultColWidth="9.26953125" defaultRowHeight="12.5" x14ac:dyDescent="0.25"/>
  <cols>
    <col min="1" max="1" width="6.26953125" style="53" customWidth="1"/>
    <col min="2" max="2" width="26.7265625" style="53" customWidth="1"/>
    <col min="3" max="3" width="10.26953125" style="53" bestFit="1" customWidth="1"/>
    <col min="4" max="4" width="9.453125" style="53" customWidth="1"/>
    <col min="5" max="5" width="30.7265625" style="53" customWidth="1"/>
    <col min="6" max="6" width="20.26953125" style="53" bestFit="1" customWidth="1"/>
    <col min="7" max="16384" width="9.26953125" style="53"/>
  </cols>
  <sheetData>
    <row r="1" spans="1:14" s="4" customFormat="1" ht="36" customHeight="1" x14ac:dyDescent="0.35">
      <c r="A1" s="38" t="s">
        <v>14</v>
      </c>
      <c r="B1" s="227" t="s">
        <v>102</v>
      </c>
      <c r="C1" s="227"/>
      <c r="D1" s="227"/>
      <c r="E1" s="227"/>
    </row>
    <row r="2" spans="1:14" ht="6.75" customHeight="1" x14ac:dyDescent="0.25"/>
    <row r="3" spans="1:14" ht="12.75" customHeight="1" x14ac:dyDescent="0.25">
      <c r="A3" s="65" t="s">
        <v>36</v>
      </c>
      <c r="B3" s="65"/>
      <c r="C3" s="211" t="s">
        <v>17</v>
      </c>
      <c r="D3" s="154" t="s">
        <v>44</v>
      </c>
    </row>
    <row r="4" spans="1:14" s="57" customFormat="1" ht="18" customHeight="1" x14ac:dyDescent="0.3">
      <c r="A4" s="2" t="s">
        <v>37</v>
      </c>
      <c r="B4" s="101"/>
      <c r="C4" s="98">
        <v>1075</v>
      </c>
      <c r="D4" s="121">
        <v>5.4403659974594759E-2</v>
      </c>
      <c r="E4" s="118"/>
      <c r="F4" s="59"/>
      <c r="G4" s="59"/>
      <c r="H4" s="59"/>
      <c r="I4" s="59"/>
      <c r="J4" s="59"/>
      <c r="K4" s="59"/>
      <c r="L4" s="59"/>
      <c r="M4" s="59"/>
      <c r="N4" s="59"/>
    </row>
    <row r="5" spans="1:14" s="57" customFormat="1" ht="25.5" customHeight="1" x14ac:dyDescent="0.3">
      <c r="A5" s="235" t="s">
        <v>61</v>
      </c>
      <c r="B5" s="235"/>
      <c r="C5" s="98">
        <v>16377</v>
      </c>
      <c r="D5" s="121">
        <v>0.82880812967808215</v>
      </c>
      <c r="E5" s="76"/>
      <c r="F5" s="74"/>
      <c r="G5" s="74"/>
      <c r="H5" s="77"/>
      <c r="I5" s="74"/>
      <c r="J5" s="74"/>
      <c r="K5" s="59"/>
      <c r="L5" s="59"/>
      <c r="M5" s="59"/>
      <c r="N5" s="59"/>
    </row>
    <row r="6" spans="1:14" s="57" customFormat="1" ht="25.5" customHeight="1" x14ac:dyDescent="0.3">
      <c r="A6" s="235" t="s">
        <v>62</v>
      </c>
      <c r="B6" s="235"/>
      <c r="C6" s="98">
        <v>19982</v>
      </c>
      <c r="D6" s="121">
        <v>1.0112501708021884</v>
      </c>
      <c r="E6" s="59"/>
      <c r="F6" s="74"/>
      <c r="G6" s="74"/>
      <c r="H6" s="77"/>
      <c r="I6" s="74"/>
      <c r="J6" s="74"/>
      <c r="K6" s="59"/>
      <c r="L6" s="59"/>
      <c r="M6" s="59"/>
      <c r="N6" s="59"/>
    </row>
    <row r="7" spans="1:14" ht="12.75" customHeight="1" x14ac:dyDescent="0.3">
      <c r="A7" s="3" t="s">
        <v>40</v>
      </c>
      <c r="B7" s="104"/>
      <c r="C7" s="98">
        <v>78266</v>
      </c>
      <c r="D7" s="121">
        <v>3.9608900944852401</v>
      </c>
      <c r="E7" s="59"/>
      <c r="F7" s="74"/>
      <c r="G7" s="74"/>
      <c r="H7" s="59"/>
      <c r="I7" s="74"/>
      <c r="J7" s="74"/>
      <c r="K7" s="59"/>
      <c r="L7" s="59"/>
      <c r="M7" s="59"/>
      <c r="N7" s="59"/>
    </row>
    <row r="8" spans="1:14" ht="12.75" customHeight="1" x14ac:dyDescent="0.3">
      <c r="A8" s="3" t="s">
        <v>39</v>
      </c>
      <c r="B8" s="104"/>
      <c r="C8" s="98">
        <v>117683</v>
      </c>
      <c r="D8" s="121">
        <v>5.9557078295723116</v>
      </c>
      <c r="E8" s="59"/>
      <c r="F8" s="87"/>
      <c r="G8" s="74"/>
      <c r="H8" s="75"/>
      <c r="I8" s="87"/>
      <c r="J8" s="74"/>
      <c r="K8" s="59"/>
      <c r="L8" s="59"/>
      <c r="M8" s="59"/>
      <c r="N8" s="59"/>
    </row>
    <row r="9" spans="1:14" ht="12.75" customHeight="1" x14ac:dyDescent="0.35">
      <c r="A9" s="167" t="s">
        <v>38</v>
      </c>
      <c r="B9" s="124"/>
      <c r="C9" s="125">
        <v>1742587</v>
      </c>
      <c r="D9" s="126">
        <v>88.188940115487583</v>
      </c>
      <c r="E9" s="78"/>
      <c r="F9" s="78"/>
      <c r="G9" s="78"/>
      <c r="H9" s="78"/>
      <c r="I9" s="78"/>
      <c r="J9" s="78"/>
      <c r="K9" s="79"/>
      <c r="L9" s="59"/>
      <c r="M9" s="59"/>
      <c r="N9" s="59"/>
    </row>
    <row r="10" spans="1:14" ht="18" customHeight="1" x14ac:dyDescent="0.35">
      <c r="A10" s="88" t="s">
        <v>16</v>
      </c>
      <c r="B10" s="89"/>
      <c r="C10" s="56">
        <v>1975970</v>
      </c>
      <c r="D10" s="121">
        <v>100</v>
      </c>
      <c r="E10" s="80"/>
      <c r="F10" s="81"/>
      <c r="G10" s="81"/>
      <c r="H10" s="81"/>
      <c r="I10" s="81"/>
      <c r="J10" s="81"/>
      <c r="K10" s="82"/>
      <c r="L10" s="59"/>
      <c r="M10" s="59"/>
      <c r="N10" s="59"/>
    </row>
    <row r="11" spans="1:14" x14ac:dyDescent="0.25">
      <c r="A11" s="88"/>
      <c r="B11" s="89"/>
      <c r="C11" s="57"/>
      <c r="D11" s="59"/>
      <c r="E11" s="59"/>
      <c r="F11" s="59"/>
      <c r="G11" s="59"/>
      <c r="H11" s="59"/>
      <c r="I11" s="59"/>
      <c r="J11" s="59"/>
      <c r="K11" s="59"/>
      <c r="L11" s="59"/>
      <c r="M11" s="59"/>
      <c r="N11" s="59"/>
    </row>
    <row r="12" spans="1:14" x14ac:dyDescent="0.25">
      <c r="A12" s="158" t="s">
        <v>103</v>
      </c>
      <c r="B12" s="89"/>
      <c r="C12" s="57"/>
      <c r="D12" s="59"/>
      <c r="E12" s="59"/>
      <c r="F12" s="59"/>
      <c r="G12" s="59"/>
      <c r="H12" s="59"/>
      <c r="I12" s="59"/>
      <c r="J12" s="59"/>
      <c r="K12" s="59"/>
      <c r="L12" s="59"/>
      <c r="M12" s="59"/>
      <c r="N12" s="59"/>
    </row>
    <row r="13" spans="1:14" x14ac:dyDescent="0.25">
      <c r="A13" s="88"/>
      <c r="B13" s="89"/>
      <c r="C13" s="57"/>
      <c r="D13" s="59"/>
      <c r="E13" s="59"/>
      <c r="F13" s="59"/>
      <c r="G13" s="59"/>
      <c r="H13" s="59"/>
      <c r="I13" s="59"/>
      <c r="J13" s="59"/>
      <c r="K13" s="59"/>
      <c r="L13" s="59"/>
      <c r="M13" s="59"/>
      <c r="N13" s="59"/>
    </row>
    <row r="14" spans="1:14" x14ac:dyDescent="0.25">
      <c r="A14" s="57"/>
      <c r="B14" s="57"/>
      <c r="C14" s="59"/>
      <c r="D14" s="59"/>
      <c r="E14" s="59"/>
      <c r="F14" s="59"/>
      <c r="G14" s="59"/>
      <c r="H14" s="59"/>
      <c r="I14" s="59"/>
      <c r="J14" s="59"/>
      <c r="K14" s="59"/>
      <c r="L14" s="59"/>
      <c r="M14" s="59"/>
      <c r="N14" s="59"/>
    </row>
    <row r="15" spans="1:14" x14ac:dyDescent="0.25">
      <c r="A15" s="57"/>
      <c r="B15" s="57"/>
      <c r="C15" s="59"/>
      <c r="D15" s="59"/>
      <c r="E15" s="59"/>
      <c r="F15" s="59"/>
      <c r="G15" s="59"/>
      <c r="H15" s="59"/>
      <c r="I15" s="59"/>
      <c r="J15" s="59"/>
      <c r="K15" s="59"/>
      <c r="L15" s="59"/>
      <c r="M15" s="59"/>
      <c r="N15" s="59"/>
    </row>
    <row r="16" spans="1:14" x14ac:dyDescent="0.25">
      <c r="A16" s="57"/>
      <c r="B16" s="57"/>
      <c r="C16" s="59"/>
      <c r="D16" s="59"/>
      <c r="E16" s="59"/>
      <c r="F16" s="59"/>
      <c r="G16" s="59"/>
      <c r="H16" s="59"/>
      <c r="I16" s="59"/>
      <c r="J16" s="59"/>
      <c r="K16" s="59"/>
      <c r="L16" s="59"/>
      <c r="M16" s="59"/>
      <c r="N16" s="59"/>
    </row>
    <row r="17" spans="1:14" x14ac:dyDescent="0.25">
      <c r="A17" s="57"/>
      <c r="B17" s="57"/>
      <c r="C17" s="59"/>
      <c r="D17" s="59"/>
      <c r="E17" s="59"/>
      <c r="F17" s="59"/>
      <c r="G17" s="59"/>
      <c r="H17" s="59"/>
      <c r="I17" s="59"/>
      <c r="J17" s="59"/>
      <c r="K17" s="59"/>
      <c r="L17" s="59"/>
      <c r="M17" s="59"/>
      <c r="N17" s="59"/>
    </row>
    <row r="18" spans="1:14" x14ac:dyDescent="0.25">
      <c r="A18" s="57"/>
      <c r="B18" s="57"/>
      <c r="C18" s="59"/>
      <c r="D18" s="59"/>
      <c r="E18" s="59"/>
      <c r="F18" s="59"/>
      <c r="G18" s="59"/>
      <c r="H18" s="59"/>
      <c r="I18" s="59"/>
      <c r="J18" s="59"/>
      <c r="K18" s="59"/>
      <c r="L18" s="59"/>
      <c r="M18" s="59"/>
      <c r="N18" s="59"/>
    </row>
    <row r="19" spans="1:14" x14ac:dyDescent="0.25">
      <c r="A19" s="57"/>
      <c r="B19" s="57"/>
      <c r="C19" s="59"/>
      <c r="D19" s="59"/>
      <c r="E19" s="59"/>
      <c r="F19" s="59"/>
      <c r="G19" s="59"/>
      <c r="H19" s="59"/>
      <c r="I19" s="59"/>
      <c r="J19" s="59"/>
      <c r="K19" s="59"/>
      <c r="L19" s="59"/>
      <c r="M19" s="59"/>
      <c r="N19" s="59"/>
    </row>
    <row r="20" spans="1:14" x14ac:dyDescent="0.25">
      <c r="A20" s="57"/>
      <c r="B20" s="57"/>
      <c r="C20" s="59"/>
      <c r="D20" s="59"/>
      <c r="E20" s="59"/>
      <c r="F20" s="59"/>
      <c r="G20" s="59"/>
      <c r="H20" s="59"/>
      <c r="I20" s="59"/>
      <c r="J20" s="59"/>
      <c r="K20" s="59"/>
      <c r="L20" s="59"/>
      <c r="M20" s="59"/>
      <c r="N20" s="59"/>
    </row>
    <row r="21" spans="1:14" x14ac:dyDescent="0.25">
      <c r="A21" s="57"/>
      <c r="B21" s="57"/>
      <c r="C21" s="59"/>
      <c r="D21" s="59"/>
      <c r="E21" s="59"/>
      <c r="F21" s="59"/>
      <c r="G21" s="59"/>
      <c r="H21" s="59"/>
      <c r="I21" s="59"/>
      <c r="J21" s="59"/>
      <c r="K21" s="59"/>
      <c r="L21" s="59"/>
      <c r="M21" s="59"/>
      <c r="N21" s="59"/>
    </row>
    <row r="22" spans="1:14" x14ac:dyDescent="0.25">
      <c r="A22" s="57"/>
      <c r="B22" s="57"/>
      <c r="C22" s="57"/>
      <c r="D22" s="57"/>
      <c r="E22" s="57"/>
      <c r="F22" s="57"/>
    </row>
    <row r="23" spans="1:14" x14ac:dyDescent="0.25">
      <c r="A23" s="57"/>
      <c r="B23" s="57"/>
      <c r="C23" s="57"/>
      <c r="D23" s="57"/>
      <c r="E23" s="57"/>
      <c r="F23" s="57"/>
    </row>
    <row r="24" spans="1:14" x14ac:dyDescent="0.25">
      <c r="A24" s="57"/>
      <c r="B24" s="57"/>
      <c r="C24" s="57"/>
      <c r="D24" s="57"/>
      <c r="E24" s="57"/>
      <c r="F24" s="57"/>
    </row>
    <row r="25" spans="1:14" x14ac:dyDescent="0.25">
      <c r="A25" s="57"/>
      <c r="B25" s="57"/>
      <c r="C25" s="57"/>
      <c r="D25" s="57"/>
      <c r="E25" s="57"/>
      <c r="F25" s="57"/>
    </row>
    <row r="26" spans="1:14" x14ac:dyDescent="0.25">
      <c r="A26" s="57"/>
      <c r="B26" s="57"/>
      <c r="C26" s="57"/>
      <c r="D26" s="57"/>
      <c r="E26" s="57"/>
      <c r="F26" s="57"/>
    </row>
    <row r="27" spans="1:14" x14ac:dyDescent="0.25">
      <c r="A27" s="57"/>
      <c r="B27" s="57"/>
      <c r="C27" s="57"/>
      <c r="D27" s="57"/>
      <c r="E27" s="57"/>
      <c r="F27" s="57"/>
    </row>
    <row r="28" spans="1:14" x14ac:dyDescent="0.25">
      <c r="A28" s="57"/>
      <c r="B28" s="57"/>
      <c r="C28" s="57"/>
      <c r="D28" s="57"/>
      <c r="E28" s="57"/>
      <c r="F28" s="57"/>
    </row>
  </sheetData>
  <sortState xmlns:xlrd2="http://schemas.microsoft.com/office/spreadsheetml/2017/richdata2" ref="A4:C9">
    <sortCondition ref="C4:C9"/>
  </sortState>
  <mergeCells count="3">
    <mergeCell ref="B1:E1"/>
    <mergeCell ref="A5:B5"/>
    <mergeCell ref="A6:B6"/>
  </mergeCells>
  <pageMargins left="0.74803149606299213" right="0.39370078740157483" top="0.98425196850393704" bottom="1.0629921259842521" header="0.39370078740157483" footer="0.39370078740157483"/>
  <pageSetup paperSize="9" orientation="portrait" r:id="rId1"/>
  <headerFooter>
    <oddHeader>&amp;L&amp;G</oddHeader>
    <oddFooter>&amp;LKela | Statistical Information Service&amp;2
&amp;G
&amp;10PO Box 450 | FIN-00101 HELSINKI | tilastot@kela.fi | www.kela.fi/statistics&amp;R
&amp;P(&amp;N)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ul26"/>
  <dimension ref="A1:D87"/>
  <sheetViews>
    <sheetView workbookViewId="0">
      <pane xSplit="1" ySplit="5" topLeftCell="B15" activePane="bottomRight" state="frozen"/>
      <selection activeCell="B35" sqref="B35"/>
      <selection pane="topRight" activeCell="B35" sqref="B35"/>
      <selection pane="bottomLeft" activeCell="B35" sqref="B35"/>
      <selection pane="bottomRight" activeCell="F28" sqref="F28"/>
    </sheetView>
  </sheetViews>
  <sheetFormatPr defaultColWidth="9.26953125" defaultRowHeight="12.5" x14ac:dyDescent="0.25"/>
  <cols>
    <col min="1" max="2" width="9.26953125" style="2"/>
    <col min="3" max="3" width="4.7265625" style="2" customWidth="1"/>
    <col min="4" max="4" width="9.26953125" style="14"/>
    <col min="5" max="16384" width="9.26953125" style="2"/>
  </cols>
  <sheetData>
    <row r="1" spans="1:4" ht="17.5" x14ac:dyDescent="0.35">
      <c r="A1" s="160" t="s">
        <v>21</v>
      </c>
      <c r="D1" s="2"/>
    </row>
    <row r="2" spans="1:4" ht="13" x14ac:dyDescent="0.3">
      <c r="A2" s="5"/>
      <c r="D2" s="2"/>
    </row>
    <row r="3" spans="1:4" ht="13" x14ac:dyDescent="0.3">
      <c r="A3" s="5" t="s">
        <v>22</v>
      </c>
      <c r="D3" s="5" t="s">
        <v>23</v>
      </c>
    </row>
    <row r="4" spans="1:4" x14ac:dyDescent="0.25">
      <c r="D4" s="2"/>
    </row>
    <row r="5" spans="1:4" x14ac:dyDescent="0.25">
      <c r="A5" s="161" t="s">
        <v>24</v>
      </c>
      <c r="B5" s="31" t="s">
        <v>25</v>
      </c>
      <c r="D5" s="31" t="s">
        <v>25</v>
      </c>
    </row>
    <row r="6" spans="1:4" ht="13" x14ac:dyDescent="0.3">
      <c r="A6" s="33">
        <v>1940</v>
      </c>
      <c r="B6" s="32">
        <v>187.56700000000001</v>
      </c>
      <c r="C6"/>
      <c r="D6" s="173">
        <v>174.52699999999999</v>
      </c>
    </row>
    <row r="7" spans="1:4" ht="13" x14ac:dyDescent="0.3">
      <c r="A7" s="33">
        <v>1941</v>
      </c>
      <c r="B7" s="32">
        <v>158.50700000000001</v>
      </c>
      <c r="C7"/>
      <c r="D7" s="173">
        <v>152.41999999999999</v>
      </c>
    </row>
    <row r="8" spans="1:4" ht="13" x14ac:dyDescent="0.3">
      <c r="A8" s="33">
        <v>1942</v>
      </c>
      <c r="B8" s="32">
        <v>133.976</v>
      </c>
      <c r="C8"/>
      <c r="D8" s="173">
        <v>126.315</v>
      </c>
    </row>
    <row r="9" spans="1:4" ht="13" x14ac:dyDescent="0.3">
      <c r="A9" s="33">
        <v>1943</v>
      </c>
      <c r="B9" s="32">
        <v>119.09</v>
      </c>
      <c r="C9"/>
      <c r="D9" s="173">
        <v>116.056</v>
      </c>
    </row>
    <row r="10" spans="1:4" ht="13" x14ac:dyDescent="0.3">
      <c r="A10" s="33">
        <v>1944</v>
      </c>
      <c r="B10" s="32">
        <v>111.98</v>
      </c>
      <c r="C10"/>
      <c r="D10" s="173">
        <v>112.626</v>
      </c>
    </row>
    <row r="11" spans="1:4" ht="13" x14ac:dyDescent="0.3">
      <c r="A11" s="33">
        <v>1945</v>
      </c>
      <c r="B11" s="32">
        <v>79.816000000000003</v>
      </c>
      <c r="C11"/>
      <c r="D11" s="173">
        <v>56.591999999999999</v>
      </c>
    </row>
    <row r="12" spans="1:4" ht="13" x14ac:dyDescent="0.3">
      <c r="A12" s="33">
        <v>1946</v>
      </c>
      <c r="B12" s="32">
        <v>50.018000000000001</v>
      </c>
      <c r="C12"/>
      <c r="D12" s="173">
        <v>48.853000000000002</v>
      </c>
    </row>
    <row r="13" spans="1:4" ht="13" x14ac:dyDescent="0.3">
      <c r="A13" s="33">
        <v>1947</v>
      </c>
      <c r="B13" s="32">
        <v>38.540999999999997</v>
      </c>
      <c r="C13"/>
      <c r="D13" s="173">
        <v>31.754000000000001</v>
      </c>
    </row>
    <row r="14" spans="1:4" ht="13" x14ac:dyDescent="0.3">
      <c r="A14" s="33">
        <v>1948</v>
      </c>
      <c r="B14" s="32">
        <v>28.635999999999999</v>
      </c>
      <c r="C14"/>
      <c r="D14" s="173">
        <v>28.65</v>
      </c>
    </row>
    <row r="15" spans="1:4" ht="13" x14ac:dyDescent="0.3">
      <c r="A15" s="33">
        <v>1949</v>
      </c>
      <c r="B15" s="32">
        <v>28.17</v>
      </c>
      <c r="C15"/>
      <c r="D15" s="173">
        <v>27.678999999999998</v>
      </c>
    </row>
    <row r="16" spans="1:4" ht="13" x14ac:dyDescent="0.3">
      <c r="A16" s="33">
        <v>1950</v>
      </c>
      <c r="B16" s="32">
        <v>24.707000000000001</v>
      </c>
      <c r="C16"/>
      <c r="D16" s="173">
        <v>22.908999999999999</v>
      </c>
    </row>
    <row r="17" spans="1:4" ht="13" x14ac:dyDescent="0.3">
      <c r="A17" s="33">
        <v>1951</v>
      </c>
      <c r="B17" s="32">
        <v>21.213999999999999</v>
      </c>
      <c r="C17"/>
      <c r="D17" s="173">
        <v>21.347000000000001</v>
      </c>
    </row>
    <row r="18" spans="1:4" ht="13" x14ac:dyDescent="0.3">
      <c r="A18" s="33">
        <v>1952</v>
      </c>
      <c r="B18" s="32">
        <v>20.388000000000002</v>
      </c>
      <c r="C18"/>
      <c r="D18" s="173">
        <v>20.468</v>
      </c>
    </row>
    <row r="19" spans="1:4" ht="13" x14ac:dyDescent="0.3">
      <c r="A19" s="33">
        <v>1953</v>
      </c>
      <c r="B19" s="32">
        <v>20.114000000000001</v>
      </c>
      <c r="C19"/>
      <c r="D19" s="173">
        <v>20.672000000000001</v>
      </c>
    </row>
    <row r="20" spans="1:4" ht="13" x14ac:dyDescent="0.3">
      <c r="A20" s="33">
        <v>1954</v>
      </c>
      <c r="B20" s="32">
        <v>20.443000000000001</v>
      </c>
      <c r="C20"/>
      <c r="D20" s="173">
        <v>21.92</v>
      </c>
    </row>
    <row r="21" spans="1:4" ht="13" x14ac:dyDescent="0.3">
      <c r="A21" s="33">
        <v>1955</v>
      </c>
      <c r="B21" s="32">
        <v>21.173999999999999</v>
      </c>
      <c r="C21"/>
      <c r="D21" s="173">
        <v>21.189</v>
      </c>
    </row>
    <row r="22" spans="1:4" ht="13" x14ac:dyDescent="0.3">
      <c r="A22" s="33">
        <v>1956</v>
      </c>
      <c r="B22" s="32">
        <v>18.962</v>
      </c>
      <c r="C22"/>
      <c r="D22" s="173">
        <v>17.89</v>
      </c>
    </row>
    <row r="23" spans="1:4" ht="13" x14ac:dyDescent="0.3">
      <c r="A23" s="33">
        <v>1957</v>
      </c>
      <c r="B23" s="32">
        <v>16.722000000000001</v>
      </c>
      <c r="C23"/>
      <c r="D23" s="173">
        <v>16.044</v>
      </c>
    </row>
    <row r="24" spans="1:4" ht="13" x14ac:dyDescent="0.3">
      <c r="A24" s="33">
        <v>1958</v>
      </c>
      <c r="B24" s="32">
        <v>15.321999999999999</v>
      </c>
      <c r="C24"/>
      <c r="D24" s="173">
        <v>15.406000000000001</v>
      </c>
    </row>
    <row r="25" spans="1:4" ht="13" x14ac:dyDescent="0.3">
      <c r="A25" s="33">
        <v>1959</v>
      </c>
      <c r="B25" s="32">
        <v>15.086</v>
      </c>
      <c r="C25"/>
      <c r="D25" s="173">
        <v>15.071</v>
      </c>
    </row>
    <row r="26" spans="1:4" ht="13" x14ac:dyDescent="0.3">
      <c r="A26" s="33">
        <v>1960</v>
      </c>
      <c r="B26" s="32">
        <v>14.616</v>
      </c>
      <c r="C26"/>
      <c r="D26" s="173">
        <v>14.646000000000001</v>
      </c>
    </row>
    <row r="27" spans="1:4" ht="13" x14ac:dyDescent="0.3">
      <c r="A27" s="33">
        <v>1961</v>
      </c>
      <c r="B27" s="32">
        <v>14.355</v>
      </c>
      <c r="C27"/>
      <c r="D27" s="173">
        <v>14.433999999999999</v>
      </c>
    </row>
    <row r="28" spans="1:4" ht="13" x14ac:dyDescent="0.3">
      <c r="A28" s="33">
        <v>1962</v>
      </c>
      <c r="B28" s="32">
        <v>13.741</v>
      </c>
      <c r="C28"/>
      <c r="D28" s="173">
        <v>13.657999999999999</v>
      </c>
    </row>
    <row r="29" spans="1:4" ht="13" x14ac:dyDescent="0.3">
      <c r="A29" s="33">
        <v>1963</v>
      </c>
      <c r="B29" s="32">
        <v>13.101000000000001</v>
      </c>
      <c r="C29"/>
      <c r="D29" s="173">
        <v>12.954000000000001</v>
      </c>
    </row>
    <row r="30" spans="1:4" ht="13" x14ac:dyDescent="0.3">
      <c r="A30" s="33">
        <v>1964</v>
      </c>
      <c r="B30" s="32">
        <v>11.878</v>
      </c>
      <c r="C30"/>
      <c r="D30" s="173">
        <v>11.791</v>
      </c>
    </row>
    <row r="31" spans="1:4" ht="13" x14ac:dyDescent="0.3">
      <c r="A31" s="33">
        <v>1965</v>
      </c>
      <c r="B31" s="32">
        <v>11.327999999999999</v>
      </c>
      <c r="C31"/>
      <c r="D31" s="173">
        <v>11.363</v>
      </c>
    </row>
    <row r="32" spans="1:4" ht="13" x14ac:dyDescent="0.3">
      <c r="A32" s="33">
        <v>1966</v>
      </c>
      <c r="B32" s="32">
        <v>10.9</v>
      </c>
      <c r="C32"/>
      <c r="D32" s="173">
        <v>10.815</v>
      </c>
    </row>
    <row r="33" spans="1:4" ht="13" x14ac:dyDescent="0.3">
      <c r="A33" s="33">
        <v>1967</v>
      </c>
      <c r="B33" s="32">
        <v>10.32</v>
      </c>
      <c r="C33"/>
      <c r="D33" s="173">
        <v>10.085000000000001</v>
      </c>
    </row>
    <row r="34" spans="1:4" ht="13" x14ac:dyDescent="0.3">
      <c r="A34" s="33">
        <v>1968</v>
      </c>
      <c r="B34" s="32">
        <v>9.5210000000000008</v>
      </c>
      <c r="C34"/>
      <c r="D34" s="173">
        <v>9.5500000000000007</v>
      </c>
    </row>
    <row r="35" spans="1:4" ht="13" x14ac:dyDescent="0.3">
      <c r="A35" s="33">
        <v>1969</v>
      </c>
      <c r="B35" s="32">
        <v>9.3089999999999993</v>
      </c>
      <c r="C35"/>
      <c r="D35" s="173">
        <v>9.3889999999999993</v>
      </c>
    </row>
    <row r="36" spans="1:4" ht="13" x14ac:dyDescent="0.3">
      <c r="A36" s="33">
        <v>1970</v>
      </c>
      <c r="B36" s="32">
        <v>9.0609999999999999</v>
      </c>
      <c r="C36"/>
      <c r="D36" s="173">
        <v>9.1020000000000003</v>
      </c>
    </row>
    <row r="37" spans="1:4" ht="13" x14ac:dyDescent="0.3">
      <c r="A37" s="33">
        <v>1971</v>
      </c>
      <c r="B37" s="32">
        <v>8.51</v>
      </c>
      <c r="C37"/>
      <c r="D37" s="173">
        <v>8.375</v>
      </c>
    </row>
    <row r="38" spans="1:4" ht="13" x14ac:dyDescent="0.3">
      <c r="A38" s="33">
        <v>1972</v>
      </c>
      <c r="B38" s="32">
        <v>7.9420000000000002</v>
      </c>
      <c r="C38"/>
      <c r="D38" s="173">
        <v>7.8109999999999999</v>
      </c>
    </row>
    <row r="39" spans="1:4" ht="13" x14ac:dyDescent="0.3">
      <c r="A39" s="33">
        <v>1973</v>
      </c>
      <c r="B39" s="32">
        <v>7.109</v>
      </c>
      <c r="C39"/>
      <c r="D39" s="173">
        <v>6.7720000000000002</v>
      </c>
    </row>
    <row r="40" spans="1:4" ht="13" x14ac:dyDescent="0.3">
      <c r="A40" s="33">
        <v>1974</v>
      </c>
      <c r="B40" s="32">
        <v>6.0549999999999997</v>
      </c>
      <c r="C40"/>
      <c r="D40" s="173">
        <v>5.79</v>
      </c>
    </row>
    <row r="41" spans="1:4" ht="13" x14ac:dyDescent="0.3">
      <c r="A41" s="33">
        <v>1975</v>
      </c>
      <c r="B41" s="32">
        <v>5.14</v>
      </c>
      <c r="C41"/>
      <c r="D41" s="173">
        <v>4.9050000000000002</v>
      </c>
    </row>
    <row r="42" spans="1:4" ht="13" x14ac:dyDescent="0.3">
      <c r="A42" s="33">
        <v>1976</v>
      </c>
      <c r="B42" s="32">
        <v>4.4950000000000001</v>
      </c>
      <c r="C42"/>
      <c r="D42" s="173">
        <v>4.3659999999999997</v>
      </c>
    </row>
    <row r="43" spans="1:4" ht="13" x14ac:dyDescent="0.3">
      <c r="A43" s="33">
        <v>1977</v>
      </c>
      <c r="B43" s="32">
        <v>3.99</v>
      </c>
      <c r="C43"/>
      <c r="D43" s="173">
        <v>3.9009999999999998</v>
      </c>
    </row>
    <row r="44" spans="1:4" ht="13" x14ac:dyDescent="0.3">
      <c r="A44" s="33">
        <v>1978</v>
      </c>
      <c r="B44" s="32">
        <v>3.71</v>
      </c>
      <c r="C44"/>
      <c r="D44" s="173">
        <v>3.6850000000000001</v>
      </c>
    </row>
    <row r="45" spans="1:4" ht="13" x14ac:dyDescent="0.3">
      <c r="A45" s="33">
        <v>1979</v>
      </c>
      <c r="B45" s="32">
        <v>3.4569999999999999</v>
      </c>
      <c r="C45"/>
      <c r="D45" s="173">
        <v>3.3929999999999998</v>
      </c>
    </row>
    <row r="46" spans="1:4" ht="13" x14ac:dyDescent="0.3">
      <c r="A46" s="33">
        <v>1980</v>
      </c>
      <c r="B46" s="32">
        <v>3.0990000000000002</v>
      </c>
      <c r="C46"/>
      <c r="D46" s="173">
        <v>2.984</v>
      </c>
    </row>
    <row r="47" spans="1:4" ht="13" x14ac:dyDescent="0.3">
      <c r="A47" s="33">
        <v>1981</v>
      </c>
      <c r="B47" s="32">
        <v>2.766</v>
      </c>
      <c r="C47"/>
      <c r="D47" s="173">
        <v>2.714</v>
      </c>
    </row>
    <row r="48" spans="1:4" ht="13" x14ac:dyDescent="0.3">
      <c r="A48" s="33">
        <v>1982</v>
      </c>
      <c r="B48" s="32">
        <v>2.5310000000000001</v>
      </c>
      <c r="C48"/>
      <c r="D48" s="173">
        <v>2.4910000000000001</v>
      </c>
    </row>
    <row r="49" spans="1:4" ht="13" x14ac:dyDescent="0.3">
      <c r="A49" s="33">
        <v>1983</v>
      </c>
      <c r="B49" s="32">
        <v>2.3319999999999999</v>
      </c>
      <c r="C49"/>
      <c r="D49" s="173">
        <v>2.3010000000000002</v>
      </c>
    </row>
    <row r="50" spans="1:4" ht="13" x14ac:dyDescent="0.3">
      <c r="A50" s="33">
        <v>1984</v>
      </c>
      <c r="B50" s="32">
        <v>2.1800000000000002</v>
      </c>
      <c r="C50"/>
      <c r="D50" s="173">
        <v>2.169</v>
      </c>
    </row>
    <row r="51" spans="1:4" ht="13" x14ac:dyDescent="0.3">
      <c r="A51" s="33">
        <v>1985</v>
      </c>
      <c r="B51" s="32">
        <v>2.0590000000000002</v>
      </c>
      <c r="C51"/>
      <c r="D51" s="173">
        <v>2.0659999999999998</v>
      </c>
    </row>
    <row r="52" spans="1:4" ht="13" x14ac:dyDescent="0.3">
      <c r="A52" s="33">
        <v>1986</v>
      </c>
      <c r="B52" s="32">
        <v>1.9870000000000001</v>
      </c>
      <c r="C52"/>
      <c r="D52" s="173">
        <v>1.9990000000000001</v>
      </c>
    </row>
    <row r="53" spans="1:4" ht="13" x14ac:dyDescent="0.3">
      <c r="A53" s="33">
        <v>1987</v>
      </c>
      <c r="B53" s="32">
        <v>1.917</v>
      </c>
      <c r="C53"/>
      <c r="D53" s="173">
        <v>1.9279999999999999</v>
      </c>
    </row>
    <row r="54" spans="1:4" ht="13" x14ac:dyDescent="0.3">
      <c r="A54" s="33">
        <v>1988</v>
      </c>
      <c r="B54" s="32">
        <v>1.827</v>
      </c>
      <c r="C54"/>
      <c r="D54" s="173">
        <v>1.8109999999999999</v>
      </c>
    </row>
    <row r="55" spans="1:4" ht="13" x14ac:dyDescent="0.3">
      <c r="A55" s="33">
        <v>1989</v>
      </c>
      <c r="B55" s="32">
        <v>1.714</v>
      </c>
      <c r="C55"/>
      <c r="D55" s="173">
        <v>1.7</v>
      </c>
    </row>
    <row r="56" spans="1:4" ht="13" x14ac:dyDescent="0.3">
      <c r="A56" s="33">
        <v>1990</v>
      </c>
      <c r="B56" s="32">
        <v>1.6160000000000001</v>
      </c>
      <c r="C56"/>
      <c r="D56" s="173">
        <v>1.621</v>
      </c>
    </row>
    <row r="57" spans="1:4" ht="13" x14ac:dyDescent="0.3">
      <c r="A57" s="33">
        <v>1991</v>
      </c>
      <c r="B57" s="32">
        <v>1.552</v>
      </c>
      <c r="C57"/>
      <c r="D57" s="173">
        <v>1.56</v>
      </c>
    </row>
    <row r="58" spans="1:4" ht="13" x14ac:dyDescent="0.3">
      <c r="A58" s="33">
        <v>1992</v>
      </c>
      <c r="B58" s="32">
        <v>1.5129999999999999</v>
      </c>
      <c r="C58"/>
      <c r="D58" s="173">
        <v>1.528</v>
      </c>
    </row>
    <row r="59" spans="1:4" ht="13" x14ac:dyDescent="0.3">
      <c r="A59" s="33">
        <v>1993</v>
      </c>
      <c r="B59" s="32">
        <v>1.4810000000000001</v>
      </c>
      <c r="C59"/>
      <c r="D59" s="173">
        <v>1.5049999999999999</v>
      </c>
    </row>
    <row r="60" spans="1:4" ht="13" x14ac:dyDescent="0.3">
      <c r="A60" s="33">
        <v>1994</v>
      </c>
      <c r="B60" s="32">
        <v>1.466</v>
      </c>
      <c r="C60"/>
      <c r="D60" s="173">
        <v>1.4810000000000001</v>
      </c>
    </row>
    <row r="61" spans="1:4" ht="13" x14ac:dyDescent="0.3">
      <c r="A61" s="33">
        <v>1995</v>
      </c>
      <c r="B61" s="32">
        <v>1.4510000000000001</v>
      </c>
      <c r="C61"/>
      <c r="D61" s="173">
        <v>1.4770000000000001</v>
      </c>
    </row>
    <row r="62" spans="1:4" ht="13" x14ac:dyDescent="0.3">
      <c r="A62" s="34">
        <v>1996</v>
      </c>
      <c r="B62" s="32">
        <v>1.4430000000000001</v>
      </c>
      <c r="C62"/>
      <c r="D62" s="173">
        <v>1.4650000000000001</v>
      </c>
    </row>
    <row r="63" spans="1:4" ht="13" x14ac:dyDescent="0.3">
      <c r="A63" s="34">
        <v>1997</v>
      </c>
      <c r="B63" s="32">
        <v>1.425</v>
      </c>
      <c r="C63"/>
      <c r="D63" s="173">
        <v>1.4379999999999999</v>
      </c>
    </row>
    <row r="64" spans="1:4" ht="13" x14ac:dyDescent="0.3">
      <c r="A64" s="34">
        <v>1998</v>
      </c>
      <c r="B64" s="32">
        <v>1.4059999999999999</v>
      </c>
      <c r="C64"/>
      <c r="D64" s="173">
        <v>1.4259999999999999</v>
      </c>
    </row>
    <row r="65" spans="1:4" ht="13" x14ac:dyDescent="0.3">
      <c r="A65" s="33">
        <v>1999</v>
      </c>
      <c r="B65" s="32">
        <v>1.389</v>
      </c>
      <c r="C65"/>
      <c r="D65" s="173">
        <v>1.397</v>
      </c>
    </row>
    <row r="66" spans="1:4" ht="13" x14ac:dyDescent="0.3">
      <c r="A66" s="34">
        <v>2000</v>
      </c>
      <c r="B66" s="32">
        <v>1.3440000000000001</v>
      </c>
      <c r="C66"/>
      <c r="D66" s="173">
        <v>1.351</v>
      </c>
    </row>
    <row r="67" spans="1:4" ht="13" x14ac:dyDescent="0.3">
      <c r="A67" s="33">
        <v>2001</v>
      </c>
      <c r="B67" s="32">
        <v>1.31</v>
      </c>
      <c r="C67"/>
      <c r="D67" s="173">
        <v>1.329</v>
      </c>
    </row>
    <row r="68" spans="1:4" ht="13" x14ac:dyDescent="0.3">
      <c r="A68" s="34">
        <v>2002</v>
      </c>
      <c r="B68" s="32">
        <v>1.29</v>
      </c>
      <c r="C68"/>
      <c r="D68" s="173">
        <v>1.3069999999999999</v>
      </c>
    </row>
    <row r="69" spans="1:4" ht="13" x14ac:dyDescent="0.3">
      <c r="A69" s="34">
        <v>2003</v>
      </c>
      <c r="B69" s="32">
        <v>1.2789999999999999</v>
      </c>
      <c r="C69"/>
      <c r="D69" s="173">
        <v>1.2989999999999999</v>
      </c>
    </row>
    <row r="70" spans="1:4" ht="13" x14ac:dyDescent="0.3">
      <c r="A70" s="34">
        <v>2004</v>
      </c>
      <c r="B70" s="32">
        <v>1.2769999999999999</v>
      </c>
      <c r="C70"/>
      <c r="D70" s="173">
        <v>1.294</v>
      </c>
    </row>
    <row r="71" spans="1:4" ht="13" x14ac:dyDescent="0.3">
      <c r="A71" s="34">
        <v>2005</v>
      </c>
      <c r="B71" s="32">
        <v>1.266</v>
      </c>
      <c r="C71"/>
      <c r="D71" s="173">
        <v>1.2809999999999999</v>
      </c>
    </row>
    <row r="72" spans="1:4" ht="13" x14ac:dyDescent="0.3">
      <c r="A72" s="34">
        <v>2006</v>
      </c>
      <c r="B72" s="32">
        <v>1.244</v>
      </c>
      <c r="C72"/>
      <c r="D72" s="173">
        <v>1.2529999999999999</v>
      </c>
    </row>
    <row r="73" spans="1:4" ht="13" x14ac:dyDescent="0.3">
      <c r="A73" s="34">
        <v>2007</v>
      </c>
      <c r="B73" s="32">
        <v>1.2130000000000001</v>
      </c>
      <c r="C73"/>
      <c r="D73" s="173">
        <v>1.2210000000000001</v>
      </c>
    </row>
    <row r="74" spans="1:4" ht="13" x14ac:dyDescent="0.3">
      <c r="A74" s="34">
        <v>2008</v>
      </c>
      <c r="B74" s="32">
        <v>1.1659999999999999</v>
      </c>
      <c r="C74"/>
      <c r="D74" s="173">
        <v>1.18</v>
      </c>
    </row>
    <row r="75" spans="1:4" ht="13" x14ac:dyDescent="0.3">
      <c r="A75" s="34">
        <v>2009</v>
      </c>
      <c r="B75" s="32">
        <v>1.1659999999999999</v>
      </c>
      <c r="C75"/>
      <c r="D75" s="173">
        <v>1.1870000000000001</v>
      </c>
    </row>
    <row r="76" spans="1:4" ht="13" x14ac:dyDescent="0.3">
      <c r="A76" s="34">
        <v>2010</v>
      </c>
      <c r="B76" s="32">
        <v>1.1519999999999999</v>
      </c>
      <c r="C76"/>
      <c r="D76" s="173">
        <v>1.153</v>
      </c>
    </row>
    <row r="77" spans="1:4" ht="13" x14ac:dyDescent="0.3">
      <c r="A77" s="34">
        <v>2011</v>
      </c>
      <c r="B77" s="32">
        <v>1.113</v>
      </c>
      <c r="C77"/>
      <c r="D77" s="173">
        <v>1.121</v>
      </c>
    </row>
    <row r="78" spans="1:4" ht="13" x14ac:dyDescent="0.3">
      <c r="A78" s="34">
        <v>2012</v>
      </c>
      <c r="B78" s="32">
        <v>1.083</v>
      </c>
      <c r="C78"/>
      <c r="D78" s="173">
        <v>1.095</v>
      </c>
    </row>
    <row r="79" spans="1:4" ht="13" x14ac:dyDescent="0.3">
      <c r="A79" s="34">
        <v>2013</v>
      </c>
      <c r="B79" s="32">
        <v>1.0669999999999999</v>
      </c>
      <c r="C79"/>
      <c r="D79" s="173">
        <v>1.0780000000000001</v>
      </c>
    </row>
    <row r="80" spans="1:4" ht="13" x14ac:dyDescent="0.3">
      <c r="A80" s="34">
        <v>2014</v>
      </c>
      <c r="B80" s="32">
        <v>1.056</v>
      </c>
      <c r="C80"/>
      <c r="D80" s="173">
        <v>1.073</v>
      </c>
    </row>
    <row r="81" spans="1:4" ht="13" x14ac:dyDescent="0.3">
      <c r="A81" s="34">
        <v>2015</v>
      </c>
      <c r="B81" s="32">
        <v>1.0580000000000001</v>
      </c>
      <c r="C81"/>
      <c r="D81" s="173">
        <v>1.075</v>
      </c>
    </row>
    <row r="82" spans="1:4" ht="13" x14ac:dyDescent="0.3">
      <c r="A82" s="34">
        <v>2016</v>
      </c>
      <c r="B82" s="173">
        <v>1.0549999999999999</v>
      </c>
      <c r="C82"/>
      <c r="D82" s="173">
        <v>1.0640000000000001</v>
      </c>
    </row>
    <row r="83" spans="1:4" ht="13" x14ac:dyDescent="0.3">
      <c r="A83" s="34">
        <v>2017</v>
      </c>
      <c r="B83" s="173">
        <v>1.0469999999999999</v>
      </c>
      <c r="C83"/>
      <c r="D83" s="173">
        <v>1.0589999999999999</v>
      </c>
    </row>
    <row r="84" spans="1:4" ht="13" x14ac:dyDescent="0.3">
      <c r="A84" s="34">
        <v>2018</v>
      </c>
      <c r="B84" s="6">
        <v>1.0349999999999999</v>
      </c>
      <c r="D84" s="6">
        <v>1.0469999999999999</v>
      </c>
    </row>
    <row r="85" spans="1:4" ht="13" x14ac:dyDescent="0.3">
      <c r="A85" s="34">
        <v>2019</v>
      </c>
      <c r="B85" s="32">
        <v>1.0249999999999999</v>
      </c>
      <c r="C85" s="32"/>
      <c r="D85" s="6">
        <v>1.0369999999999999</v>
      </c>
    </row>
    <row r="86" spans="1:4" ht="13" x14ac:dyDescent="0.3">
      <c r="A86" s="34">
        <v>2020</v>
      </c>
      <c r="B86" s="32">
        <v>1.022</v>
      </c>
      <c r="C86" s="32"/>
      <c r="D86" s="6">
        <v>1.0349999999999999</v>
      </c>
    </row>
    <row r="87" spans="1:4" ht="13" x14ac:dyDescent="0.3">
      <c r="A87" s="34">
        <v>2021</v>
      </c>
      <c r="B87" s="32">
        <v>1</v>
      </c>
      <c r="C87" s="32"/>
      <c r="D87" s="6">
        <v>1</v>
      </c>
    </row>
  </sheetData>
  <pageMargins left="0.75" right="0.75" top="1" bottom="1" header="0.4921259845" footer="0.4921259845"/>
  <pageSetup paperSize="9" orientation="portrait" r:id="rId1"/>
  <headerFooter alignWithMargins="0">
    <oddHeader>&amp;LKELA, Tilastoryhmä&amp;CTyöterveyshuolto</oddHeader>
    <oddFooter>&amp;C&amp;A&amp;RSivut &amp;P/&amp;N</oddFooter>
  </headerFooter>
  <rowBreaks count="1" manualBreakCount="1">
    <brk id="5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ul25"/>
  <dimension ref="A1:D88"/>
  <sheetViews>
    <sheetView workbookViewId="0">
      <pane xSplit="1" ySplit="5" topLeftCell="B84" activePane="bottomRight" state="frozen"/>
      <selection activeCell="A61" sqref="A61"/>
      <selection pane="topRight" activeCell="A61" sqref="A61"/>
      <selection pane="bottomLeft" activeCell="A61" sqref="A61"/>
      <selection pane="bottomRight" activeCell="C93" sqref="C93"/>
    </sheetView>
  </sheetViews>
  <sheetFormatPr defaultColWidth="9.26953125" defaultRowHeight="12.5" x14ac:dyDescent="0.25"/>
  <cols>
    <col min="1" max="2" width="9.26953125" style="2"/>
    <col min="3" max="3" width="4.7265625" style="2" customWidth="1"/>
    <col min="4" max="4" width="9.26953125" style="14"/>
    <col min="5" max="16384" width="9.26953125" style="2"/>
  </cols>
  <sheetData>
    <row r="1" spans="1:4" ht="17.5" x14ac:dyDescent="0.35">
      <c r="A1" s="160" t="s">
        <v>21</v>
      </c>
      <c r="D1" s="2"/>
    </row>
    <row r="2" spans="1:4" ht="13" x14ac:dyDescent="0.3">
      <c r="A2" s="5"/>
      <c r="D2" s="2"/>
    </row>
    <row r="3" spans="1:4" ht="13" x14ac:dyDescent="0.3">
      <c r="A3" s="5" t="s">
        <v>22</v>
      </c>
      <c r="D3" s="5" t="s">
        <v>23</v>
      </c>
    </row>
    <row r="4" spans="1:4" x14ac:dyDescent="0.25">
      <c r="D4" s="2"/>
    </row>
    <row r="5" spans="1:4" x14ac:dyDescent="0.25">
      <c r="A5" s="161" t="s">
        <v>24</v>
      </c>
      <c r="B5" s="31" t="s">
        <v>25</v>
      </c>
      <c r="D5" s="31" t="s">
        <v>25</v>
      </c>
    </row>
    <row r="6" spans="1:4" ht="13" x14ac:dyDescent="0.3">
      <c r="A6" s="33">
        <v>1940</v>
      </c>
      <c r="B6" s="32">
        <v>187.56666666666666</v>
      </c>
      <c r="C6"/>
      <c r="D6" s="173">
        <v>174.52671755725191</v>
      </c>
    </row>
    <row r="7" spans="1:4" ht="13" x14ac:dyDescent="0.3">
      <c r="A7" s="33">
        <v>1941</v>
      </c>
      <c r="B7" s="32">
        <v>158.50704225352112</v>
      </c>
      <c r="C7"/>
      <c r="D7" s="173">
        <v>152.41999999999999</v>
      </c>
    </row>
    <row r="8" spans="1:4" ht="13" x14ac:dyDescent="0.3">
      <c r="A8" s="33">
        <v>1942</v>
      </c>
      <c r="B8" s="32">
        <v>133.97619047619048</v>
      </c>
      <c r="C8"/>
      <c r="D8" s="173">
        <v>126.31491712707182</v>
      </c>
    </row>
    <row r="9" spans="1:4" ht="13" x14ac:dyDescent="0.3">
      <c r="A9" s="33">
        <v>1943</v>
      </c>
      <c r="B9" s="32">
        <v>127.57142857142857</v>
      </c>
      <c r="C9"/>
      <c r="D9" s="173">
        <v>126.67005076142132</v>
      </c>
    </row>
    <row r="10" spans="1:4" ht="13" x14ac:dyDescent="0.3">
      <c r="A10" s="33">
        <v>1944</v>
      </c>
      <c r="B10" s="32">
        <v>119.95522388059702</v>
      </c>
      <c r="C10"/>
      <c r="D10" s="173">
        <v>122.92610837438424</v>
      </c>
    </row>
    <row r="11" spans="1:4" ht="13" x14ac:dyDescent="0.3">
      <c r="A11" s="33">
        <v>1945</v>
      </c>
      <c r="B11" s="32">
        <v>85.5</v>
      </c>
      <c r="C11"/>
      <c r="D11" s="173">
        <v>61.767326732673268</v>
      </c>
    </row>
    <row r="12" spans="1:4" ht="13" x14ac:dyDescent="0.3">
      <c r="A12" s="33">
        <v>1946</v>
      </c>
      <c r="B12" s="32">
        <v>53.58</v>
      </c>
      <c r="C12"/>
      <c r="D12" s="173">
        <v>53.320512820512818</v>
      </c>
    </row>
    <row r="13" spans="1:4" ht="13" x14ac:dyDescent="0.3">
      <c r="A13" s="33">
        <v>1947</v>
      </c>
      <c r="B13" s="32">
        <v>41.285958904109592</v>
      </c>
      <c r="C13"/>
      <c r="D13" s="173">
        <v>34.658333333333331</v>
      </c>
    </row>
    <row r="14" spans="1:4" ht="13" x14ac:dyDescent="0.3">
      <c r="A14" s="33">
        <v>1948</v>
      </c>
      <c r="B14" s="32">
        <v>30.675572519083971</v>
      </c>
      <c r="C14"/>
      <c r="D14" s="173">
        <v>31.270676691729324</v>
      </c>
    </row>
    <row r="15" spans="1:4" ht="13" x14ac:dyDescent="0.3">
      <c r="A15" s="33">
        <v>1949</v>
      </c>
      <c r="B15" s="32">
        <v>30.176470588235293</v>
      </c>
      <c r="C15"/>
      <c r="D15" s="173">
        <v>30.210653753026634</v>
      </c>
    </row>
    <row r="16" spans="1:4" ht="13" x14ac:dyDescent="0.3">
      <c r="A16" s="33">
        <v>1950</v>
      </c>
      <c r="B16" s="32">
        <v>26.466520307354557</v>
      </c>
      <c r="C16"/>
      <c r="D16" s="173">
        <v>25.004008016032063</v>
      </c>
    </row>
    <row r="17" spans="1:4" ht="13" x14ac:dyDescent="0.3">
      <c r="A17" s="33">
        <v>1951</v>
      </c>
      <c r="B17" s="32">
        <v>22.724787935909518</v>
      </c>
      <c r="C17"/>
      <c r="D17" s="173">
        <v>23.299719887955181</v>
      </c>
    </row>
    <row r="18" spans="1:4" ht="13" x14ac:dyDescent="0.3">
      <c r="A18" s="33">
        <v>1952</v>
      </c>
      <c r="B18" s="32">
        <v>21.839673913043477</v>
      </c>
      <c r="C18"/>
      <c r="D18" s="173">
        <v>22.340196956132498</v>
      </c>
    </row>
    <row r="19" spans="1:4" ht="13" x14ac:dyDescent="0.3">
      <c r="A19" s="33">
        <v>1953</v>
      </c>
      <c r="B19" s="32">
        <v>21.546916890080428</v>
      </c>
      <c r="C19"/>
      <c r="D19" s="173">
        <v>22.562386980108499</v>
      </c>
    </row>
    <row r="20" spans="1:4" ht="13" x14ac:dyDescent="0.3">
      <c r="A20" s="33">
        <v>1954</v>
      </c>
      <c r="B20" s="32">
        <v>21.899182561307903</v>
      </c>
      <c r="C20"/>
      <c r="D20" s="173">
        <v>23.925215723873443</v>
      </c>
    </row>
    <row r="21" spans="1:4" ht="13" x14ac:dyDescent="0.3">
      <c r="A21" s="33">
        <v>1955</v>
      </c>
      <c r="B21" s="32">
        <v>22.68203198494826</v>
      </c>
      <c r="C21"/>
      <c r="D21" s="173">
        <v>23.126969416126041</v>
      </c>
    </row>
    <row r="22" spans="1:4" ht="13" x14ac:dyDescent="0.3">
      <c r="A22" s="33">
        <v>1956</v>
      </c>
      <c r="B22" s="32">
        <v>20.312552653748948</v>
      </c>
      <c r="C22"/>
      <c r="D22" s="173">
        <v>19.525821596244132</v>
      </c>
    </row>
    <row r="23" spans="1:4" ht="13" x14ac:dyDescent="0.3">
      <c r="A23" s="33">
        <v>1957</v>
      </c>
      <c r="B23" s="32">
        <v>17.913075780089152</v>
      </c>
      <c r="C23"/>
      <c r="D23" s="173">
        <v>17.51157894736842</v>
      </c>
    </row>
    <row r="24" spans="1:4" ht="13" x14ac:dyDescent="0.3">
      <c r="A24" s="33">
        <v>1958</v>
      </c>
      <c r="B24" s="32">
        <v>16.413206262763786</v>
      </c>
      <c r="C24"/>
      <c r="D24" s="173">
        <v>16.815363881401616</v>
      </c>
    </row>
    <row r="25" spans="1:4" ht="13" x14ac:dyDescent="0.3">
      <c r="A25" s="33">
        <v>1959</v>
      </c>
      <c r="B25" s="32">
        <v>16.160187667560322</v>
      </c>
      <c r="C25"/>
      <c r="D25" s="173">
        <v>16.449571522742254</v>
      </c>
    </row>
    <row r="26" spans="1:4" ht="13" x14ac:dyDescent="0.3">
      <c r="A26" s="33">
        <v>1960</v>
      </c>
      <c r="B26" s="32">
        <v>15.656493506493506</v>
      </c>
      <c r="C26"/>
      <c r="D26" s="173">
        <v>15.985906470211402</v>
      </c>
    </row>
    <row r="27" spans="1:4" ht="13" x14ac:dyDescent="0.3">
      <c r="A27" s="33">
        <v>1961</v>
      </c>
      <c r="B27" s="32">
        <v>15.376913265306122</v>
      </c>
      <c r="C27"/>
      <c r="D27" s="173">
        <v>15.753787878787879</v>
      </c>
    </row>
    <row r="28" spans="1:4" ht="13" x14ac:dyDescent="0.3">
      <c r="A28" s="33">
        <v>1962</v>
      </c>
      <c r="B28" s="32">
        <v>14.719780219780219</v>
      </c>
      <c r="C28"/>
      <c r="D28" s="173">
        <v>14.906810035842295</v>
      </c>
    </row>
    <row r="29" spans="1:4" ht="13" x14ac:dyDescent="0.3">
      <c r="A29" s="33">
        <v>1963</v>
      </c>
      <c r="B29" s="32">
        <v>14.034342258440047</v>
      </c>
      <c r="C29"/>
      <c r="D29" s="173">
        <v>14.138243626062323</v>
      </c>
    </row>
    <row r="30" spans="1:4" ht="13" x14ac:dyDescent="0.3">
      <c r="A30" s="33">
        <v>1964</v>
      </c>
      <c r="B30" s="32">
        <v>12.723482849604222</v>
      </c>
      <c r="C30"/>
      <c r="D30" s="173">
        <v>12.869520371325425</v>
      </c>
    </row>
    <row r="31" spans="1:4" ht="13" x14ac:dyDescent="0.3">
      <c r="A31" s="33">
        <v>1965</v>
      </c>
      <c r="B31" s="32">
        <v>12.134373427277302</v>
      </c>
      <c r="C31"/>
      <c r="D31" s="173">
        <v>12.402584493041749</v>
      </c>
    </row>
    <row r="32" spans="1:4" ht="13" x14ac:dyDescent="0.3">
      <c r="A32" s="33">
        <v>1966</v>
      </c>
      <c r="B32" s="32">
        <v>11.676029055690073</v>
      </c>
      <c r="C32"/>
      <c r="D32" s="173">
        <v>11.804162724692526</v>
      </c>
    </row>
    <row r="33" spans="1:4" ht="13" x14ac:dyDescent="0.3">
      <c r="A33" s="33">
        <v>1967</v>
      </c>
      <c r="B33" s="32">
        <v>11.055020632737277</v>
      </c>
      <c r="C33"/>
      <c r="D33" s="173">
        <v>11.007498897220996</v>
      </c>
    </row>
    <row r="34" spans="1:4" ht="13" x14ac:dyDescent="0.3">
      <c r="A34" s="33">
        <v>1968</v>
      </c>
      <c r="B34" s="32">
        <v>10.199238578680204</v>
      </c>
      <c r="C34"/>
      <c r="D34" s="173">
        <v>10.423558897243108</v>
      </c>
    </row>
    <row r="35" spans="1:4" ht="13" x14ac:dyDescent="0.3">
      <c r="A35" s="33">
        <v>1969</v>
      </c>
      <c r="B35" s="32">
        <v>9.9714640198511173</v>
      </c>
      <c r="C35"/>
      <c r="D35" s="173">
        <v>10.248049281314168</v>
      </c>
    </row>
    <row r="36" spans="1:4" ht="13" x14ac:dyDescent="0.3">
      <c r="A36" s="33">
        <v>1970</v>
      </c>
      <c r="B36" s="32">
        <v>9.7065217391304355</v>
      </c>
      <c r="C36"/>
      <c r="D36" s="173">
        <v>9.9339171974522298</v>
      </c>
    </row>
    <row r="37" spans="1:4" ht="13" x14ac:dyDescent="0.3">
      <c r="A37" s="33">
        <v>1971</v>
      </c>
      <c r="B37" s="32">
        <v>9.1156899810964092</v>
      </c>
      <c r="C37"/>
      <c r="D37" s="173">
        <v>9.1406593406593402</v>
      </c>
    </row>
    <row r="38" spans="1:4" ht="13" x14ac:dyDescent="0.3">
      <c r="A38" s="33">
        <v>1972</v>
      </c>
      <c r="B38" s="32">
        <v>8.5077628793225131</v>
      </c>
      <c r="C38"/>
      <c r="D38" s="173">
        <v>8.5254526819268879</v>
      </c>
    </row>
    <row r="39" spans="1:4" ht="13" x14ac:dyDescent="0.3">
      <c r="A39" s="33">
        <v>1973</v>
      </c>
      <c r="B39" s="32">
        <v>7.6156032849020843</v>
      </c>
      <c r="C39"/>
      <c r="D39" s="173">
        <v>7.3915876777251182</v>
      </c>
    </row>
    <row r="40" spans="1:4" ht="13" x14ac:dyDescent="0.3">
      <c r="A40" s="33">
        <v>1974</v>
      </c>
      <c r="B40" s="32">
        <v>6.486682808716707</v>
      </c>
      <c r="C40"/>
      <c r="D40" s="173">
        <v>6.3190681185110158</v>
      </c>
    </row>
    <row r="41" spans="1:4" ht="13" x14ac:dyDescent="0.3">
      <c r="A41" s="33">
        <v>1975</v>
      </c>
      <c r="B41" s="32">
        <v>5.5060516099566108</v>
      </c>
      <c r="C41"/>
      <c r="D41" s="173">
        <v>5.3537867410426951</v>
      </c>
    </row>
    <row r="42" spans="1:4" ht="13" x14ac:dyDescent="0.3">
      <c r="A42" s="33">
        <v>1976</v>
      </c>
      <c r="B42" s="32">
        <v>4.8154583582983825</v>
      </c>
      <c r="C42"/>
      <c r="D42" s="173">
        <v>4.7649417605499336</v>
      </c>
    </row>
    <row r="43" spans="1:4" ht="13" x14ac:dyDescent="0.3">
      <c r="A43" s="33">
        <v>1977</v>
      </c>
      <c r="B43" s="32">
        <v>4.2742421556461618</v>
      </c>
      <c r="C43"/>
      <c r="D43" s="173">
        <v>4.2576352158334752</v>
      </c>
    </row>
    <row r="44" spans="1:4" ht="13" x14ac:dyDescent="0.3">
      <c r="A44" s="33">
        <v>1978</v>
      </c>
      <c r="B44" s="32">
        <v>3.974122300972474</v>
      </c>
      <c r="C44"/>
      <c r="D44" s="173">
        <v>4.0222437137330758</v>
      </c>
    </row>
    <row r="45" spans="1:4" ht="13" x14ac:dyDescent="0.3">
      <c r="A45" s="33">
        <v>1979</v>
      </c>
      <c r="B45" s="32">
        <v>3.7036866359447003</v>
      </c>
      <c r="C45"/>
      <c r="D45" s="173">
        <v>3.7034728406055208</v>
      </c>
    </row>
    <row r="46" spans="1:4" ht="13" x14ac:dyDescent="0.3">
      <c r="A46" s="33">
        <v>1980</v>
      </c>
      <c r="B46" s="32">
        <v>3.3197026022304832</v>
      </c>
      <c r="C46"/>
      <c r="D46" s="173">
        <v>3.2572771178697297</v>
      </c>
    </row>
    <row r="47" spans="1:4" ht="13" x14ac:dyDescent="0.3">
      <c r="A47" s="33">
        <v>1981</v>
      </c>
      <c r="B47" s="32">
        <v>2.9634955752212391</v>
      </c>
      <c r="C47"/>
      <c r="D47" s="173">
        <v>2.9626023981954175</v>
      </c>
    </row>
    <row r="48" spans="1:4" ht="13" x14ac:dyDescent="0.3">
      <c r="A48" s="33">
        <v>1982</v>
      </c>
      <c r="B48" s="32">
        <v>2.7115384615384617</v>
      </c>
      <c r="C48"/>
      <c r="D48" s="173">
        <v>2.7185967970367142</v>
      </c>
    </row>
    <row r="49" spans="1:4" ht="13" x14ac:dyDescent="0.3">
      <c r="A49" s="33">
        <v>1983</v>
      </c>
      <c r="B49" s="32">
        <v>2.4980314960629921</v>
      </c>
      <c r="C49"/>
      <c r="D49" s="173">
        <v>2.5114734299516908</v>
      </c>
    </row>
    <row r="50" spans="1:4" ht="13" x14ac:dyDescent="0.3">
      <c r="A50" s="33">
        <v>1984</v>
      </c>
      <c r="B50" s="32">
        <v>2.3347535586327104</v>
      </c>
      <c r="C50"/>
      <c r="D50" s="173">
        <v>2.3668784975813337</v>
      </c>
    </row>
    <row r="51" spans="1:4" ht="13" x14ac:dyDescent="0.3">
      <c r="A51" s="33">
        <v>1985</v>
      </c>
      <c r="B51" s="32">
        <v>2.2051399304920434</v>
      </c>
      <c r="C51"/>
      <c r="D51" s="173">
        <v>2.2552191595119746</v>
      </c>
    </row>
    <row r="52" spans="1:4" ht="13" x14ac:dyDescent="0.3">
      <c r="A52" s="33">
        <v>1986</v>
      </c>
      <c r="B52" s="32">
        <v>2.1286307053941909</v>
      </c>
      <c r="C52"/>
      <c r="D52" s="173">
        <v>2.181675118027627</v>
      </c>
    </row>
    <row r="53" spans="1:4" ht="13" x14ac:dyDescent="0.3">
      <c r="A53" s="33">
        <v>1987</v>
      </c>
      <c r="B53" s="32">
        <v>2.0533980582524274</v>
      </c>
      <c r="C53"/>
      <c r="D53" s="173">
        <v>2.1045795732478703</v>
      </c>
    </row>
    <row r="54" spans="1:4" ht="13" x14ac:dyDescent="0.3">
      <c r="A54" s="33">
        <v>1988</v>
      </c>
      <c r="B54" s="32">
        <v>1.9573794447150512</v>
      </c>
      <c r="C54"/>
      <c r="D54" s="173">
        <v>1.9760848907190371</v>
      </c>
    </row>
    <row r="55" spans="1:4" ht="13" x14ac:dyDescent="0.3">
      <c r="A55" s="33">
        <v>1989</v>
      </c>
      <c r="B55" s="32">
        <v>1.8364688856729379</v>
      </c>
      <c r="C55"/>
      <c r="D55" s="173">
        <v>1.8553159851301115</v>
      </c>
    </row>
    <row r="56" spans="1:4" ht="13" x14ac:dyDescent="0.3">
      <c r="A56" s="33">
        <v>1990</v>
      </c>
      <c r="B56" s="32">
        <v>1.7311171740379092</v>
      </c>
      <c r="C56"/>
      <c r="D56" s="173">
        <v>1.7692853091321612</v>
      </c>
    </row>
    <row r="57" spans="1:4" ht="13" x14ac:dyDescent="0.3">
      <c r="A57" s="33">
        <v>1991</v>
      </c>
      <c r="B57" s="32">
        <v>1.6624836240777769</v>
      </c>
      <c r="C57"/>
      <c r="D57" s="173">
        <v>1.7025312137545201</v>
      </c>
    </row>
    <row r="58" spans="1:4" ht="13" x14ac:dyDescent="0.3">
      <c r="A58" s="33">
        <v>1992</v>
      </c>
      <c r="B58" s="32">
        <v>1.6203629032258065</v>
      </c>
      <c r="C58"/>
      <c r="D58" s="173">
        <v>1.6681596363393274</v>
      </c>
    </row>
    <row r="59" spans="1:4" ht="13" x14ac:dyDescent="0.3">
      <c r="A59" s="33">
        <v>1993</v>
      </c>
      <c r="B59" s="32">
        <v>1.5869808464424406</v>
      </c>
      <c r="C59"/>
      <c r="D59" s="173">
        <v>1.6431158227431355</v>
      </c>
    </row>
    <row r="60" spans="1:4" ht="13" x14ac:dyDescent="0.3">
      <c r="A60" s="33">
        <v>1994</v>
      </c>
      <c r="B60" s="32">
        <v>1.5699309805964319</v>
      </c>
      <c r="C60"/>
      <c r="D60" s="173">
        <v>1.616715257531584</v>
      </c>
    </row>
    <row r="61" spans="1:4" ht="13" x14ac:dyDescent="0.3">
      <c r="A61" s="33">
        <v>1995</v>
      </c>
      <c r="B61" s="32">
        <v>1.5546456895995873</v>
      </c>
      <c r="C61"/>
      <c r="D61" s="173">
        <v>1.6119113752341581</v>
      </c>
    </row>
    <row r="62" spans="1:4" ht="13" x14ac:dyDescent="0.3">
      <c r="A62" s="34">
        <v>1996</v>
      </c>
      <c r="B62" s="32">
        <v>1.5456760048721072</v>
      </c>
      <c r="C62"/>
      <c r="D62" s="173">
        <v>1.5986930616951758</v>
      </c>
    </row>
    <row r="63" spans="1:4" ht="13" x14ac:dyDescent="0.3">
      <c r="A63" s="34">
        <v>1997</v>
      </c>
      <c r="B63" s="32">
        <v>1.5267857142857142</v>
      </c>
      <c r="C63"/>
      <c r="D63" s="173">
        <v>1.5690392354124749</v>
      </c>
    </row>
    <row r="64" spans="1:4" ht="13" x14ac:dyDescent="0.3">
      <c r="A64" s="34">
        <v>1998</v>
      </c>
      <c r="B64" s="32">
        <v>1.5056200824278756</v>
      </c>
      <c r="C64"/>
      <c r="D64" s="173">
        <v>1.5563178246226768</v>
      </c>
    </row>
    <row r="65" spans="1:4" ht="13" x14ac:dyDescent="0.3">
      <c r="A65" s="33">
        <v>1999</v>
      </c>
      <c r="B65" s="32">
        <v>1.4883333333333333</v>
      </c>
      <c r="C65"/>
      <c r="D65" s="173">
        <v>1.5253056234718827</v>
      </c>
    </row>
    <row r="66" spans="1:4" ht="13" x14ac:dyDescent="0.3">
      <c r="A66" s="34">
        <v>2000</v>
      </c>
      <c r="B66" s="32">
        <v>1.4398925052254403</v>
      </c>
      <c r="C66"/>
      <c r="D66" s="173">
        <v>1.4742127961245348</v>
      </c>
    </row>
    <row r="67" spans="1:4" ht="13" x14ac:dyDescent="0.3">
      <c r="A67" s="33">
        <v>2001</v>
      </c>
      <c r="B67" s="32">
        <v>1.4035976248690185</v>
      </c>
      <c r="C67"/>
      <c r="D67" s="173">
        <v>1.450308032081832</v>
      </c>
    </row>
    <row r="68" spans="1:4" ht="13" x14ac:dyDescent="0.3">
      <c r="A68" s="34">
        <v>2002</v>
      </c>
      <c r="B68" s="32">
        <v>1.382115219260533</v>
      </c>
      <c r="C68"/>
      <c r="D68" s="173">
        <v>1.42667657652507</v>
      </c>
    </row>
    <row r="69" spans="1:4" ht="13" x14ac:dyDescent="0.3">
      <c r="A69" s="34">
        <v>2003</v>
      </c>
      <c r="B69" s="32">
        <v>1.3700988748721445</v>
      </c>
      <c r="C69"/>
      <c r="D69" s="173">
        <v>1.4181632189133895</v>
      </c>
    </row>
    <row r="70" spans="1:4" ht="13" x14ac:dyDescent="0.3">
      <c r="A70" s="34">
        <v>2004</v>
      </c>
      <c r="B70" s="32">
        <v>1.3675344563552834</v>
      </c>
      <c r="C70"/>
      <c r="D70" s="173">
        <v>1.4120642824807605</v>
      </c>
    </row>
    <row r="71" spans="1:4" ht="13" x14ac:dyDescent="0.3">
      <c r="A71" s="34">
        <v>2005</v>
      </c>
      <c r="B71" s="32">
        <v>1.355845470393072</v>
      </c>
      <c r="C71"/>
      <c r="D71" s="173">
        <v>1.3977482776004033</v>
      </c>
    </row>
    <row r="72" spans="1:4" ht="13" x14ac:dyDescent="0.3">
      <c r="A72" s="34">
        <v>2006</v>
      </c>
      <c r="B72" s="32">
        <v>1.3323938992042441</v>
      </c>
      <c r="C72"/>
      <c r="D72" s="173">
        <v>1.3673424657534246</v>
      </c>
    </row>
    <row r="73" spans="1:4" ht="13" x14ac:dyDescent="0.3">
      <c r="A73" s="34">
        <v>2007</v>
      </c>
      <c r="B73" s="32">
        <v>1.2997843665768194</v>
      </c>
      <c r="C73"/>
      <c r="D73" s="173">
        <v>1.3330128205128204</v>
      </c>
    </row>
    <row r="74" spans="1:4" ht="13" x14ac:dyDescent="0.3">
      <c r="A74" s="34">
        <v>2008</v>
      </c>
      <c r="B74" s="32">
        <v>1.2490804538154692</v>
      </c>
      <c r="C74"/>
      <c r="D74" s="173">
        <v>1.288214341025244</v>
      </c>
    </row>
    <row r="75" spans="1:4" ht="13" x14ac:dyDescent="0.3">
      <c r="A75" s="34">
        <v>2009</v>
      </c>
      <c r="B75" s="32">
        <v>1.2489510489510489</v>
      </c>
      <c r="C75"/>
      <c r="D75" s="173">
        <v>1.2952351292432265</v>
      </c>
    </row>
    <row r="76" spans="1:4" ht="13" x14ac:dyDescent="0.3">
      <c r="A76" s="34">
        <v>2010</v>
      </c>
      <c r="B76" s="32">
        <v>1.2339303991811668</v>
      </c>
      <c r="C76"/>
      <c r="D76" s="173">
        <v>1.2587137452711223</v>
      </c>
    </row>
    <row r="77" spans="1:4" ht="13" x14ac:dyDescent="0.3">
      <c r="A77" s="34">
        <v>2011</v>
      </c>
      <c r="B77" s="32">
        <v>1.1926101795518622</v>
      </c>
      <c r="C77"/>
      <c r="D77" s="173">
        <v>1.223235294117647</v>
      </c>
    </row>
    <row r="78" spans="1:4" ht="13" x14ac:dyDescent="0.3">
      <c r="A78" s="34">
        <v>2012</v>
      </c>
      <c r="B78" s="32">
        <v>1.1600192446475823</v>
      </c>
      <c r="C78"/>
      <c r="D78" s="173">
        <v>1.195057707964178</v>
      </c>
    </row>
    <row r="79" spans="1:4" ht="13" x14ac:dyDescent="0.3">
      <c r="A79" s="34">
        <v>2013</v>
      </c>
      <c r="B79" s="32">
        <v>1.1430806428673019</v>
      </c>
      <c r="C79"/>
      <c r="D79" s="173">
        <v>1.1760769158261852</v>
      </c>
    </row>
    <row r="80" spans="1:4" ht="13" x14ac:dyDescent="0.3">
      <c r="A80" s="34">
        <v>2014</v>
      </c>
      <c r="B80" s="32">
        <v>1.1313344594594594</v>
      </c>
      <c r="C80"/>
      <c r="D80" s="173">
        <v>1.1706150021109911</v>
      </c>
    </row>
    <row r="81" spans="1:4" ht="13" x14ac:dyDescent="0.3">
      <c r="A81" s="34">
        <v>2015</v>
      </c>
      <c r="B81" s="32">
        <v>1.1336750047018995</v>
      </c>
      <c r="C81"/>
      <c r="D81" s="173">
        <v>1.1733120180552943</v>
      </c>
    </row>
    <row r="82" spans="1:4" ht="13" x14ac:dyDescent="0.3">
      <c r="A82" s="34">
        <v>2016</v>
      </c>
      <c r="B82" s="173">
        <v>1.1296383058470765</v>
      </c>
      <c r="C82"/>
      <c r="D82" s="173">
        <v>1.1614074280927116</v>
      </c>
    </row>
    <row r="83" spans="1:4" ht="13" x14ac:dyDescent="0.3">
      <c r="A83" s="34">
        <v>2017</v>
      </c>
      <c r="B83" s="173">
        <v>1.1211811206696116</v>
      </c>
      <c r="C83"/>
      <c r="D83" s="173">
        <v>1.1557593441711824</v>
      </c>
    </row>
    <row r="84" spans="1:4" ht="13" x14ac:dyDescent="0.3">
      <c r="A84" s="34">
        <v>2018</v>
      </c>
      <c r="B84" s="6">
        <v>1.1091636765111785</v>
      </c>
      <c r="D84" s="6">
        <v>1.1422686075254052</v>
      </c>
    </row>
    <row r="85" spans="1:4" ht="13" x14ac:dyDescent="0.3">
      <c r="A85" s="34">
        <v>2019</v>
      </c>
      <c r="B85" s="6">
        <v>1.0979008241883339</v>
      </c>
      <c r="D85" s="6">
        <v>1.1319060146965436</v>
      </c>
    </row>
    <row r="86" spans="1:4" ht="13" x14ac:dyDescent="0.3">
      <c r="A86" s="34">
        <v>2020</v>
      </c>
      <c r="B86" s="32">
        <v>1.0947602615328733</v>
      </c>
      <c r="C86" s="32"/>
      <c r="D86" s="6">
        <v>1.129344677769732</v>
      </c>
    </row>
    <row r="87" spans="1:4" ht="13" x14ac:dyDescent="0.3">
      <c r="A87" s="34">
        <v>2021</v>
      </c>
      <c r="B87" s="32">
        <v>1.0712191220899236</v>
      </c>
      <c r="C87" s="32"/>
      <c r="D87" s="6">
        <v>1.0914578139351792</v>
      </c>
    </row>
    <row r="88" spans="1:4" ht="13" x14ac:dyDescent="0.3">
      <c r="A88" s="34">
        <v>2022</v>
      </c>
      <c r="B88" s="32">
        <v>1</v>
      </c>
      <c r="C88" s="32"/>
      <c r="D88" s="6">
        <v>1</v>
      </c>
    </row>
  </sheetData>
  <phoneticPr fontId="0" type="noConversion"/>
  <pageMargins left="0.75" right="0.75" top="1" bottom="1" header="0.4921259845" footer="0.4921259845"/>
  <pageSetup paperSize="9" orientation="portrait" r:id="rId1"/>
  <headerFooter alignWithMargins="0">
    <oddHeader>&amp;LKELA, Tilastoryhmä&amp;CTyöterveyshuolto</oddHeader>
    <oddFooter>&amp;C&amp;A&amp;RSivut &amp;P/&amp;N</oddFooter>
  </headerFooter>
  <rowBreaks count="1" manualBreakCount="1">
    <brk id="5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8"/>
  <sheetViews>
    <sheetView showGridLines="0" workbookViewId="0">
      <selection activeCell="A4" sqref="A4"/>
    </sheetView>
  </sheetViews>
  <sheetFormatPr defaultColWidth="9.1796875" defaultRowHeight="12.5" x14ac:dyDescent="0.25"/>
  <cols>
    <col min="1" max="1" width="40.7265625" style="181" customWidth="1"/>
    <col min="2" max="3" width="11.1796875" style="181" bestFit="1" customWidth="1"/>
    <col min="4" max="4" width="11.54296875" style="181" bestFit="1" customWidth="1"/>
    <col min="5" max="5" width="9.1796875" style="181"/>
    <col min="6" max="7" width="9.1796875" style="181" customWidth="1"/>
    <col min="8" max="8" width="11.54296875" style="181" bestFit="1" customWidth="1"/>
    <col min="9" max="16384" width="9.1796875" style="181"/>
  </cols>
  <sheetData>
    <row r="1" spans="1:3" ht="17.5" x14ac:dyDescent="0.35">
      <c r="A1" s="180" t="str">
        <f>LEFT('Data 4'!B1,LEN('Data 4'!B1)-9)&amp;" 2000–"&amp;'Data 4'!A60</f>
        <v>Refunds for the cost of occupational health services,  2000–2020</v>
      </c>
    </row>
    <row r="3" spans="1:3" ht="17.5" x14ac:dyDescent="0.25">
      <c r="A3" s="182" t="str">
        <f>"Year "&amp;'Data 4'!A60</f>
        <v>Year 2020</v>
      </c>
    </row>
    <row r="5" spans="1:3" ht="17.5" x14ac:dyDescent="0.25">
      <c r="A5" s="182" t="s">
        <v>67</v>
      </c>
    </row>
    <row r="6" spans="1:3" x14ac:dyDescent="0.25">
      <c r="A6" s="181" t="s">
        <v>92</v>
      </c>
      <c r="C6" s="183"/>
    </row>
    <row r="8" spans="1:3" ht="17.5" x14ac:dyDescent="0.25">
      <c r="A8" s="184" t="s">
        <v>68</v>
      </c>
    </row>
    <row r="9" spans="1:3" x14ac:dyDescent="0.25">
      <c r="A9" s="181" t="e">
        <v>#DIV/0!</v>
      </c>
      <c r="C9" s="183"/>
    </row>
    <row r="11" spans="1:3" ht="17.5" x14ac:dyDescent="0.25">
      <c r="A11" s="184" t="s">
        <v>69</v>
      </c>
    </row>
    <row r="12" spans="1:3" x14ac:dyDescent="0.25">
      <c r="A12" s="181" t="s">
        <v>94</v>
      </c>
      <c r="C12" s="183"/>
    </row>
    <row r="14" spans="1:3" ht="17.5" x14ac:dyDescent="0.25">
      <c r="A14" s="184" t="s">
        <v>70</v>
      </c>
    </row>
    <row r="15" spans="1:3" x14ac:dyDescent="0.25">
      <c r="A15" s="181" t="s">
        <v>97</v>
      </c>
      <c r="C15" s="183"/>
    </row>
    <row r="17" spans="1:8" ht="17.5" x14ac:dyDescent="0.25">
      <c r="A17" s="184" t="s">
        <v>71</v>
      </c>
    </row>
    <row r="18" spans="1:8" x14ac:dyDescent="0.25">
      <c r="A18" s="181" t="s">
        <v>97</v>
      </c>
      <c r="C18" s="183"/>
    </row>
    <row r="19" spans="1:8" x14ac:dyDescent="0.25">
      <c r="A19" s="185"/>
    </row>
    <row r="20" spans="1:8" x14ac:dyDescent="0.25">
      <c r="A20" s="186" t="s">
        <v>72</v>
      </c>
    </row>
    <row r="22" spans="1:8" ht="22.5" x14ac:dyDescent="0.45">
      <c r="A22" s="187" t="str">
        <f>"Työterveyshuolto vuonna "&amp;B23</f>
        <v>Työterveyshuolto vuonna 0</v>
      </c>
      <c r="F22" s="188"/>
      <c r="G22" s="188"/>
      <c r="H22" s="188"/>
    </row>
    <row r="23" spans="1:8" s="192" customFormat="1" ht="25" customHeight="1" x14ac:dyDescent="0.25">
      <c r="A23" s="189" t="s">
        <v>73</v>
      </c>
      <c r="B23" s="190">
        <v>0</v>
      </c>
      <c r="C23" s="190">
        <f>B23-1</f>
        <v>-1</v>
      </c>
      <c r="D23" s="191" t="s">
        <v>74</v>
      </c>
      <c r="F23" s="193"/>
      <c r="G23" s="193"/>
      <c r="H23" s="193"/>
    </row>
    <row r="24" spans="1:8" s="192" customFormat="1" ht="20.149999999999999" customHeight="1" x14ac:dyDescent="0.25">
      <c r="A24" s="194" t="s">
        <v>75</v>
      </c>
      <c r="B24" s="195" t="s">
        <v>95</v>
      </c>
      <c r="C24" s="195" t="s">
        <v>96</v>
      </c>
      <c r="D24" s="196">
        <v>0.12199308723047812</v>
      </c>
      <c r="F24" s="197"/>
      <c r="G24" s="197"/>
      <c r="H24" s="198"/>
    </row>
    <row r="25" spans="1:8" s="192" customFormat="1" ht="20.149999999999999" customHeight="1" x14ac:dyDescent="0.25">
      <c r="A25" s="199" t="s">
        <v>76</v>
      </c>
      <c r="B25" s="200" t="s">
        <v>93</v>
      </c>
      <c r="C25" s="200" t="s">
        <v>93</v>
      </c>
      <c r="D25" s="201" t="e">
        <v>#DIV/0!</v>
      </c>
      <c r="F25" s="202"/>
      <c r="G25" s="202"/>
      <c r="H25" s="198"/>
    </row>
    <row r="26" spans="1:8" s="192" customFormat="1" ht="20.149999999999999" customHeight="1" x14ac:dyDescent="0.25">
      <c r="A26" s="194" t="s">
        <v>77</v>
      </c>
      <c r="B26" s="195" t="s">
        <v>93</v>
      </c>
      <c r="C26" s="195" t="s">
        <v>93</v>
      </c>
      <c r="D26" s="196" t="e">
        <v>#DIV/0!</v>
      </c>
      <c r="F26" s="197"/>
      <c r="G26" s="197"/>
      <c r="H26" s="198"/>
    </row>
    <row r="27" spans="1:8" s="192" customFormat="1" ht="20.149999999999999" customHeight="1" x14ac:dyDescent="0.25">
      <c r="A27" s="203" t="s">
        <v>78</v>
      </c>
      <c r="B27" s="200" t="s">
        <v>93</v>
      </c>
      <c r="C27" s="200" t="s">
        <v>93</v>
      </c>
      <c r="D27" s="201" t="e">
        <v>#DIV/0!</v>
      </c>
      <c r="F27" s="202"/>
      <c r="G27" s="202"/>
      <c r="H27" s="198"/>
    </row>
    <row r="28" spans="1:8" s="192" customFormat="1" ht="20.149999999999999" customHeight="1" x14ac:dyDescent="0.25">
      <c r="A28" s="204" t="s">
        <v>79</v>
      </c>
      <c r="B28" s="195" t="s">
        <v>93</v>
      </c>
      <c r="C28" s="195" t="s">
        <v>93</v>
      </c>
      <c r="D28" s="196" t="e">
        <v>#DIV/0!</v>
      </c>
      <c r="F28" s="197"/>
      <c r="G28" s="197"/>
      <c r="H28" s="198"/>
    </row>
    <row r="29" spans="1:8" s="207" customFormat="1" ht="15.5" x14ac:dyDescent="0.35">
      <c r="A29" s="205"/>
      <c r="B29" s="206"/>
      <c r="C29" s="206"/>
      <c r="D29" s="206"/>
      <c r="F29" s="208"/>
      <c r="G29" s="208"/>
      <c r="H29" s="208"/>
    </row>
    <row r="30" spans="1:8" s="192" customFormat="1" ht="25" customHeight="1" x14ac:dyDescent="0.25">
      <c r="A30" s="189" t="s">
        <v>80</v>
      </c>
      <c r="B30" s="190">
        <v>2020</v>
      </c>
      <c r="C30" s="190">
        <f>B30-1</f>
        <v>2019</v>
      </c>
      <c r="D30" s="191" t="s">
        <v>74</v>
      </c>
      <c r="F30" s="193"/>
      <c r="G30" s="193"/>
      <c r="H30" s="193"/>
    </row>
    <row r="31" spans="1:8" s="192" customFormat="1" ht="20.149999999999999" customHeight="1" x14ac:dyDescent="0.25">
      <c r="A31" s="194" t="s">
        <v>80</v>
      </c>
      <c r="B31" s="195" t="s">
        <v>99</v>
      </c>
      <c r="C31" s="195" t="s">
        <v>100</v>
      </c>
      <c r="D31" s="196">
        <v>-5.839922319323068</v>
      </c>
      <c r="F31" s="197"/>
      <c r="G31" s="197"/>
      <c r="H31" s="198"/>
    </row>
    <row r="32" spans="1:8" s="192" customFormat="1" ht="20.149999999999999" customHeight="1" x14ac:dyDescent="0.25">
      <c r="A32" s="199" t="s">
        <v>81</v>
      </c>
      <c r="B32" s="200" t="s">
        <v>98</v>
      </c>
      <c r="C32" s="200" t="s">
        <v>98</v>
      </c>
      <c r="D32" s="201" t="e">
        <v>#DIV/0!</v>
      </c>
      <c r="F32" s="202"/>
      <c r="G32" s="202"/>
      <c r="H32" s="198"/>
    </row>
    <row r="33" spans="1:8" s="192" customFormat="1" ht="20.149999999999999" customHeight="1" x14ac:dyDescent="0.25">
      <c r="A33" s="194" t="s">
        <v>82</v>
      </c>
      <c r="B33" s="195" t="s">
        <v>98</v>
      </c>
      <c r="C33" s="195" t="s">
        <v>98</v>
      </c>
      <c r="D33" s="196" t="e">
        <v>#DIV/0!</v>
      </c>
      <c r="F33" s="197"/>
      <c r="G33" s="197"/>
      <c r="H33" s="198"/>
    </row>
    <row r="34" spans="1:8" ht="44.65" customHeight="1" x14ac:dyDescent="0.25">
      <c r="A34" s="216" t="s">
        <v>101</v>
      </c>
      <c r="B34" s="216"/>
      <c r="C34" s="216"/>
      <c r="D34" s="216"/>
    </row>
    <row r="35" spans="1:8" ht="12.75" customHeight="1" x14ac:dyDescent="0.25">
      <c r="A35" s="209"/>
      <c r="B35" s="209"/>
      <c r="C35" s="209"/>
      <c r="D35" s="209"/>
    </row>
    <row r="36" spans="1:8" ht="22.5" x14ac:dyDescent="0.45">
      <c r="A36" s="187" t="str">
        <f>"Työterveyshuollon toimintatietoja vuonna "&amp;B37</f>
        <v>Työterveyshuollon toimintatietoja vuonna 0</v>
      </c>
    </row>
    <row r="37" spans="1:8" s="192" customFormat="1" ht="25" customHeight="1" x14ac:dyDescent="0.25">
      <c r="A37" s="189" t="s">
        <v>73</v>
      </c>
      <c r="B37" s="190">
        <v>0</v>
      </c>
      <c r="C37" s="190">
        <f>B37-1</f>
        <v>-1</v>
      </c>
      <c r="D37" s="191" t="s">
        <v>74</v>
      </c>
    </row>
    <row r="38" spans="1:8" s="192" customFormat="1" ht="20.149999999999999" customHeight="1" x14ac:dyDescent="0.25">
      <c r="A38" s="194" t="s">
        <v>83</v>
      </c>
      <c r="B38" s="195" t="s">
        <v>98</v>
      </c>
      <c r="C38" s="195" t="s">
        <v>98</v>
      </c>
      <c r="D38" s="196" t="e">
        <v>#DIV/0!</v>
      </c>
    </row>
    <row r="39" spans="1:8" s="192" customFormat="1" ht="20.149999999999999" customHeight="1" x14ac:dyDescent="0.25">
      <c r="A39" s="199" t="s">
        <v>84</v>
      </c>
      <c r="B39" s="200" t="s">
        <v>98</v>
      </c>
      <c r="C39" s="200" t="s">
        <v>98</v>
      </c>
      <c r="D39" s="201" t="e">
        <v>#DIV/0!</v>
      </c>
    </row>
    <row r="40" spans="1:8" s="192" customFormat="1" ht="20.149999999999999" customHeight="1" x14ac:dyDescent="0.25">
      <c r="A40" s="194" t="s">
        <v>85</v>
      </c>
      <c r="B40" s="195" t="s">
        <v>98</v>
      </c>
      <c r="C40" s="195" t="s">
        <v>98</v>
      </c>
      <c r="D40" s="196" t="e">
        <v>#DIV/0!</v>
      </c>
    </row>
    <row r="41" spans="1:8" s="192" customFormat="1" ht="20.149999999999999" customHeight="1" x14ac:dyDescent="0.25">
      <c r="A41" s="199" t="s">
        <v>86</v>
      </c>
      <c r="B41" s="200" t="s">
        <v>98</v>
      </c>
      <c r="C41" s="200" t="s">
        <v>98</v>
      </c>
      <c r="D41" s="201" t="e">
        <v>#DIV/0!</v>
      </c>
    </row>
    <row r="42" spans="1:8" s="192" customFormat="1" ht="20.149999999999999" customHeight="1" x14ac:dyDescent="0.25">
      <c r="A42" s="194" t="s">
        <v>87</v>
      </c>
      <c r="B42" s="195" t="s">
        <v>98</v>
      </c>
      <c r="C42" s="195" t="s">
        <v>98</v>
      </c>
      <c r="D42" s="196" t="e">
        <v>#DIV/0!</v>
      </c>
    </row>
    <row r="43" spans="1:8" s="192" customFormat="1" ht="20.149999999999999" customHeight="1" x14ac:dyDescent="0.25">
      <c r="A43" s="199" t="s">
        <v>88</v>
      </c>
      <c r="B43" s="200" t="s">
        <v>98</v>
      </c>
      <c r="C43" s="200" t="s">
        <v>98</v>
      </c>
      <c r="D43" s="201" t="e">
        <v>#DIV/0!</v>
      </c>
    </row>
    <row r="44" spans="1:8" s="192" customFormat="1" ht="20.149999999999999" customHeight="1" x14ac:dyDescent="0.25">
      <c r="A44" s="194" t="s">
        <v>89</v>
      </c>
      <c r="B44" s="195" t="s">
        <v>98</v>
      </c>
      <c r="C44" s="195" t="s">
        <v>98</v>
      </c>
      <c r="D44" s="196" t="e">
        <v>#DIV/0!</v>
      </c>
    </row>
    <row r="46" spans="1:8" x14ac:dyDescent="0.25">
      <c r="A46" s="181" t="s">
        <v>90</v>
      </c>
      <c r="C46" s="185">
        <v>24800</v>
      </c>
    </row>
    <row r="47" spans="1:8" x14ac:dyDescent="0.25">
      <c r="A47" s="210"/>
    </row>
    <row r="48" spans="1:8" x14ac:dyDescent="0.25">
      <c r="A48" s="210"/>
    </row>
  </sheetData>
  <mergeCells count="1">
    <mergeCell ref="A34:D34"/>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2"/>
  <dimension ref="A1:E66"/>
  <sheetViews>
    <sheetView zoomScaleNormal="100" workbookViewId="0">
      <pane xSplit="1" ySplit="4" topLeftCell="B5" activePane="bottomRight" state="frozen"/>
      <selection activeCell="A66" sqref="A66"/>
      <selection pane="topRight" activeCell="A66" sqref="A66"/>
      <selection pane="bottomLeft" activeCell="A66" sqref="A66"/>
      <selection pane="bottomRight" activeCell="B5" sqref="B5"/>
    </sheetView>
  </sheetViews>
  <sheetFormatPr defaultColWidth="9.26953125" defaultRowHeight="12.5" x14ac:dyDescent="0.25"/>
  <cols>
    <col min="1" max="1" width="6.26953125" style="47" customWidth="1"/>
    <col min="2" max="2" width="10.7265625" style="2" customWidth="1"/>
    <col min="3" max="3" width="25.54296875" style="2" customWidth="1"/>
    <col min="4" max="4" width="11" style="2" customWidth="1"/>
    <col min="5" max="5" width="10" style="2" customWidth="1"/>
    <col min="6" max="16384" width="9.26953125" style="2"/>
  </cols>
  <sheetData>
    <row r="1" spans="1:5" s="4" customFormat="1" ht="33.75" customHeight="1" x14ac:dyDescent="0.35">
      <c r="A1" s="38" t="s">
        <v>1</v>
      </c>
      <c r="B1" s="218" t="str">
        <f>"Number of persons covered for occupational health services, 1964–"&amp;A62</f>
        <v>Number of persons covered for occupational health services, 1964–2021</v>
      </c>
      <c r="C1" s="218"/>
      <c r="D1" s="218"/>
      <c r="E1" s="218"/>
    </row>
    <row r="2" spans="1:5" ht="6.75" customHeight="1" x14ac:dyDescent="0.25">
      <c r="A2" s="45"/>
      <c r="B2" s="44" t="str">
        <f>CONCATENATE(LEFT(B1,LEN(B1)-9),"1965–",(RIGHT(B1,4)))</f>
        <v>Number of persons covered for occupational health services, 1965–2021</v>
      </c>
      <c r="C2" s="10"/>
      <c r="D2" s="10"/>
      <c r="E2" s="10"/>
    </row>
    <row r="3" spans="1:5" s="3" customFormat="1" x14ac:dyDescent="0.25">
      <c r="A3" s="219" t="s">
        <v>0</v>
      </c>
      <c r="B3" s="217" t="s">
        <v>17</v>
      </c>
      <c r="C3" s="217"/>
      <c r="D3" s="217"/>
      <c r="E3" s="35"/>
    </row>
    <row r="4" spans="1:5" s="95" customFormat="1" ht="25.5" customHeight="1" x14ac:dyDescent="0.25">
      <c r="A4" s="220"/>
      <c r="B4" s="212" t="s">
        <v>18</v>
      </c>
      <c r="C4" s="36" t="s">
        <v>15</v>
      </c>
      <c r="D4" s="37" t="s">
        <v>16</v>
      </c>
      <c r="E4" s="18"/>
    </row>
    <row r="5" spans="1:5" ht="18" customHeight="1" x14ac:dyDescent="0.25">
      <c r="A5" s="47">
        <v>1964</v>
      </c>
      <c r="B5" s="96">
        <v>345011</v>
      </c>
      <c r="C5" s="166">
        <v>204369</v>
      </c>
      <c r="D5" s="19">
        <v>549380</v>
      </c>
      <c r="E5" s="39"/>
    </row>
    <row r="6" spans="1:5" x14ac:dyDescent="0.25">
      <c r="A6" s="47">
        <v>1965</v>
      </c>
      <c r="B6" s="96">
        <v>347992</v>
      </c>
      <c r="C6" s="166">
        <v>181676</v>
      </c>
      <c r="D6" s="19">
        <v>529668</v>
      </c>
      <c r="E6" s="39"/>
    </row>
    <row r="7" spans="1:5" x14ac:dyDescent="0.25">
      <c r="A7" s="47">
        <v>1966</v>
      </c>
      <c r="B7" s="96">
        <v>369549</v>
      </c>
      <c r="C7" s="166">
        <v>170727</v>
      </c>
      <c r="D7" s="19">
        <v>540276</v>
      </c>
      <c r="E7" s="39"/>
    </row>
    <row r="8" spans="1:5" x14ac:dyDescent="0.25">
      <c r="A8" s="47">
        <v>1967</v>
      </c>
      <c r="B8" s="96">
        <v>439317</v>
      </c>
      <c r="C8" s="166">
        <v>162779</v>
      </c>
      <c r="D8" s="19">
        <v>602096</v>
      </c>
      <c r="E8" s="39"/>
    </row>
    <row r="9" spans="1:5" x14ac:dyDescent="0.25">
      <c r="A9" s="47">
        <v>1968</v>
      </c>
      <c r="B9" s="96">
        <v>453479</v>
      </c>
      <c r="C9" s="166">
        <v>153509</v>
      </c>
      <c r="D9" s="19">
        <v>606988</v>
      </c>
      <c r="E9" s="39"/>
    </row>
    <row r="10" spans="1:5" x14ac:dyDescent="0.25">
      <c r="A10" s="47">
        <v>1969</v>
      </c>
      <c r="B10" s="96">
        <v>467895</v>
      </c>
      <c r="C10" s="166">
        <v>156160</v>
      </c>
      <c r="D10" s="19">
        <v>624055</v>
      </c>
      <c r="E10" s="39"/>
    </row>
    <row r="11" spans="1:5" ht="18" customHeight="1" x14ac:dyDescent="0.25">
      <c r="A11" s="47">
        <v>1970</v>
      </c>
      <c r="B11" s="96">
        <v>559288</v>
      </c>
      <c r="C11" s="166">
        <v>167116</v>
      </c>
      <c r="D11" s="19">
        <v>726404</v>
      </c>
      <c r="E11" s="39"/>
    </row>
    <row r="12" spans="1:5" x14ac:dyDescent="0.25">
      <c r="A12" s="47">
        <v>1971</v>
      </c>
      <c r="B12" s="96">
        <v>613502</v>
      </c>
      <c r="C12" s="166">
        <v>146101</v>
      </c>
      <c r="D12" s="19">
        <v>759603</v>
      </c>
      <c r="E12" s="39"/>
    </row>
    <row r="13" spans="1:5" x14ac:dyDescent="0.25">
      <c r="A13" s="47">
        <v>1972</v>
      </c>
      <c r="B13" s="96">
        <v>713924</v>
      </c>
      <c r="C13" s="166">
        <v>131300</v>
      </c>
      <c r="D13" s="19">
        <v>845224</v>
      </c>
      <c r="E13" s="39"/>
    </row>
    <row r="14" spans="1:5" x14ac:dyDescent="0.25">
      <c r="A14" s="47">
        <v>1973</v>
      </c>
      <c r="B14" s="96">
        <v>769279</v>
      </c>
      <c r="C14" s="166">
        <v>107502</v>
      </c>
      <c r="D14" s="19">
        <v>876781</v>
      </c>
      <c r="E14" s="39"/>
    </row>
    <row r="15" spans="1:5" x14ac:dyDescent="0.25">
      <c r="A15" s="47">
        <v>1974</v>
      </c>
      <c r="B15" s="96">
        <v>863555</v>
      </c>
      <c r="C15" s="166">
        <v>102116</v>
      </c>
      <c r="D15" s="19">
        <v>965671</v>
      </c>
      <c r="E15" s="39"/>
    </row>
    <row r="16" spans="1:5" ht="18" customHeight="1" x14ac:dyDescent="0.25">
      <c r="A16" s="47">
        <v>1975</v>
      </c>
      <c r="B16" s="96">
        <v>950860</v>
      </c>
      <c r="C16" s="166">
        <v>109835</v>
      </c>
      <c r="D16" s="19">
        <v>1060695</v>
      </c>
      <c r="E16" s="39"/>
    </row>
    <row r="17" spans="1:5" x14ac:dyDescent="0.25">
      <c r="A17" s="47">
        <v>1976</v>
      </c>
      <c r="B17" s="96">
        <v>1011114</v>
      </c>
      <c r="C17" s="166">
        <v>91398</v>
      </c>
      <c r="D17" s="19">
        <v>1102512</v>
      </c>
      <c r="E17" s="39"/>
    </row>
    <row r="18" spans="1:5" x14ac:dyDescent="0.25">
      <c r="A18" s="47">
        <v>1977</v>
      </c>
      <c r="B18" s="96">
        <v>1040450</v>
      </c>
      <c r="C18" s="166">
        <v>66524</v>
      </c>
      <c r="D18" s="19">
        <v>1106974</v>
      </c>
      <c r="E18" s="39"/>
    </row>
    <row r="19" spans="1:5" x14ac:dyDescent="0.25">
      <c r="A19" s="47">
        <v>1978</v>
      </c>
      <c r="B19" s="96">
        <v>1100812</v>
      </c>
      <c r="C19" s="166">
        <v>82152</v>
      </c>
      <c r="D19" s="19">
        <v>1182964</v>
      </c>
      <c r="E19" s="39"/>
    </row>
    <row r="20" spans="1:5" x14ac:dyDescent="0.25">
      <c r="A20" s="47">
        <v>1979</v>
      </c>
      <c r="B20" s="96">
        <v>1282237</v>
      </c>
      <c r="C20" s="166">
        <v>42660</v>
      </c>
      <c r="D20" s="19">
        <v>1324897</v>
      </c>
      <c r="E20" s="39"/>
    </row>
    <row r="21" spans="1:5" ht="18" customHeight="1" x14ac:dyDescent="0.25">
      <c r="A21" s="47">
        <v>1980</v>
      </c>
      <c r="B21" s="96">
        <v>1317582</v>
      </c>
      <c r="C21" s="166">
        <v>43329</v>
      </c>
      <c r="D21" s="19">
        <v>1360911</v>
      </c>
      <c r="E21" s="39"/>
    </row>
    <row r="22" spans="1:5" x14ac:dyDescent="0.25">
      <c r="A22" s="47">
        <v>1981</v>
      </c>
      <c r="B22" s="96">
        <v>1418838</v>
      </c>
      <c r="C22" s="166">
        <v>44306</v>
      </c>
      <c r="D22" s="19">
        <v>1463144</v>
      </c>
      <c r="E22" s="39"/>
    </row>
    <row r="23" spans="1:5" x14ac:dyDescent="0.25">
      <c r="A23" s="47">
        <v>1982</v>
      </c>
      <c r="B23" s="96">
        <v>1496194</v>
      </c>
      <c r="C23" s="166">
        <v>40738</v>
      </c>
      <c r="D23" s="19">
        <v>1536932</v>
      </c>
      <c r="E23" s="39"/>
    </row>
    <row r="24" spans="1:5" x14ac:dyDescent="0.25">
      <c r="A24" s="47">
        <v>1983</v>
      </c>
      <c r="B24" s="96">
        <v>1581016</v>
      </c>
      <c r="C24" s="166">
        <v>42529</v>
      </c>
      <c r="D24" s="19">
        <v>1623545</v>
      </c>
      <c r="E24" s="39"/>
    </row>
    <row r="25" spans="1:5" x14ac:dyDescent="0.25">
      <c r="A25" s="47">
        <v>1984</v>
      </c>
      <c r="B25" s="96">
        <v>1626605</v>
      </c>
      <c r="C25" s="166">
        <v>33827</v>
      </c>
      <c r="D25" s="19">
        <v>1660432</v>
      </c>
      <c r="E25" s="39"/>
    </row>
    <row r="26" spans="1:5" ht="18" customHeight="1" x14ac:dyDescent="0.25">
      <c r="A26" s="47">
        <v>1985</v>
      </c>
      <c r="B26" s="96">
        <v>1648193</v>
      </c>
      <c r="C26" s="166">
        <v>17945</v>
      </c>
      <c r="D26" s="19">
        <v>1666138</v>
      </c>
      <c r="E26" s="39"/>
    </row>
    <row r="27" spans="1:5" x14ac:dyDescent="0.25">
      <c r="A27" s="47">
        <v>1986</v>
      </c>
      <c r="B27" s="96">
        <v>1675064</v>
      </c>
      <c r="C27" s="166">
        <v>29348</v>
      </c>
      <c r="D27" s="19">
        <v>1704412</v>
      </c>
      <c r="E27" s="39"/>
    </row>
    <row r="28" spans="1:5" x14ac:dyDescent="0.25">
      <c r="A28" s="47">
        <v>1987</v>
      </c>
      <c r="B28" s="96">
        <v>1684326</v>
      </c>
      <c r="C28" s="166">
        <v>29721</v>
      </c>
      <c r="D28" s="19">
        <v>1714047</v>
      </c>
      <c r="E28" s="39"/>
    </row>
    <row r="29" spans="1:5" x14ac:dyDescent="0.25">
      <c r="A29" s="47">
        <v>1988</v>
      </c>
      <c r="B29" s="96">
        <v>1684770</v>
      </c>
      <c r="C29" s="166">
        <v>31191</v>
      </c>
      <c r="D29" s="19">
        <v>1715961</v>
      </c>
      <c r="E29" s="39"/>
    </row>
    <row r="30" spans="1:5" x14ac:dyDescent="0.25">
      <c r="A30" s="47">
        <v>1989</v>
      </c>
      <c r="B30" s="96">
        <v>1707433</v>
      </c>
      <c r="C30" s="166">
        <v>6138</v>
      </c>
      <c r="D30" s="19">
        <v>1713571</v>
      </c>
      <c r="E30" s="39"/>
    </row>
    <row r="31" spans="1:5" ht="18" customHeight="1" x14ac:dyDescent="0.25">
      <c r="A31" s="47">
        <v>1990</v>
      </c>
      <c r="B31" s="96">
        <v>1669307</v>
      </c>
      <c r="C31" s="166">
        <v>7709</v>
      </c>
      <c r="D31" s="19">
        <v>1677016</v>
      </c>
      <c r="E31" s="39"/>
    </row>
    <row r="32" spans="1:5" x14ac:dyDescent="0.25">
      <c r="A32" s="47">
        <v>1991</v>
      </c>
      <c r="B32" s="96">
        <v>1629908</v>
      </c>
      <c r="C32" s="166">
        <v>10460</v>
      </c>
      <c r="D32" s="19">
        <v>1640368</v>
      </c>
      <c r="E32" s="39"/>
    </row>
    <row r="33" spans="1:5" x14ac:dyDescent="0.25">
      <c r="A33" s="47">
        <v>1992</v>
      </c>
      <c r="B33" s="96">
        <v>1512289</v>
      </c>
      <c r="C33" s="166">
        <v>7713</v>
      </c>
      <c r="D33" s="19">
        <v>1520002</v>
      </c>
      <c r="E33" s="39"/>
    </row>
    <row r="34" spans="1:5" x14ac:dyDescent="0.25">
      <c r="A34" s="47">
        <v>1993</v>
      </c>
      <c r="B34" s="96">
        <v>1439506</v>
      </c>
      <c r="C34" s="166">
        <v>11319</v>
      </c>
      <c r="D34" s="19">
        <v>1450825</v>
      </c>
      <c r="E34" s="39"/>
    </row>
    <row r="35" spans="1:5" x14ac:dyDescent="0.25">
      <c r="A35" s="47">
        <v>1994</v>
      </c>
      <c r="B35" s="96">
        <v>1417481</v>
      </c>
      <c r="C35" s="166">
        <v>7381</v>
      </c>
      <c r="D35" s="19">
        <v>1424862</v>
      </c>
      <c r="E35" s="39"/>
    </row>
    <row r="36" spans="1:5" ht="18" customHeight="1" x14ac:dyDescent="0.25">
      <c r="A36" s="47">
        <v>1995</v>
      </c>
      <c r="B36" s="96">
        <v>1431180</v>
      </c>
      <c r="C36" s="166" t="s">
        <v>35</v>
      </c>
      <c r="D36" s="19">
        <v>1431180</v>
      </c>
    </row>
    <row r="37" spans="1:5" x14ac:dyDescent="0.25">
      <c r="A37" s="47">
        <v>1996</v>
      </c>
      <c r="B37" s="96">
        <v>1434567</v>
      </c>
      <c r="C37" s="166" t="s">
        <v>35</v>
      </c>
      <c r="D37" s="19">
        <v>1434567</v>
      </c>
    </row>
    <row r="38" spans="1:5" x14ac:dyDescent="0.25">
      <c r="A38" s="47">
        <v>1997</v>
      </c>
      <c r="B38" s="96">
        <v>1461896</v>
      </c>
      <c r="C38" s="166" t="s">
        <v>35</v>
      </c>
      <c r="D38" s="19">
        <v>1461896</v>
      </c>
    </row>
    <row r="39" spans="1:5" x14ac:dyDescent="0.25">
      <c r="A39" s="47">
        <v>1998</v>
      </c>
      <c r="B39" s="96">
        <v>1502824</v>
      </c>
      <c r="C39" s="166" t="s">
        <v>35</v>
      </c>
      <c r="D39" s="19">
        <v>1502824</v>
      </c>
    </row>
    <row r="40" spans="1:5" x14ac:dyDescent="0.25">
      <c r="A40" s="47">
        <v>1999</v>
      </c>
      <c r="B40" s="96">
        <v>1553492</v>
      </c>
      <c r="C40" s="166" t="s">
        <v>35</v>
      </c>
      <c r="D40" s="19">
        <v>1553492</v>
      </c>
    </row>
    <row r="41" spans="1:5" ht="18" customHeight="1" x14ac:dyDescent="0.25">
      <c r="A41" s="47">
        <v>2000</v>
      </c>
      <c r="B41" s="96">
        <v>1598482</v>
      </c>
      <c r="C41" s="166" t="s">
        <v>35</v>
      </c>
      <c r="D41" s="19">
        <v>1598482</v>
      </c>
    </row>
    <row r="42" spans="1:5" x14ac:dyDescent="0.25">
      <c r="A42" s="47">
        <v>2001</v>
      </c>
      <c r="B42" s="96">
        <v>1662565</v>
      </c>
      <c r="C42" s="166" t="s">
        <v>35</v>
      </c>
      <c r="D42" s="19">
        <v>1662565</v>
      </c>
    </row>
    <row r="43" spans="1:5" x14ac:dyDescent="0.25">
      <c r="A43" s="47">
        <v>2002</v>
      </c>
      <c r="B43" s="96">
        <v>1687904</v>
      </c>
      <c r="C43" s="166" t="s">
        <v>35</v>
      </c>
      <c r="D43" s="19">
        <v>1687904</v>
      </c>
    </row>
    <row r="44" spans="1:5" x14ac:dyDescent="0.25">
      <c r="A44" s="47">
        <v>2003</v>
      </c>
      <c r="B44" s="96">
        <v>1760599</v>
      </c>
      <c r="C44" s="166" t="s">
        <v>35</v>
      </c>
      <c r="D44" s="19">
        <v>1760599</v>
      </c>
    </row>
    <row r="45" spans="1:5" x14ac:dyDescent="0.25">
      <c r="A45" s="47">
        <v>2004</v>
      </c>
      <c r="B45" s="96">
        <v>1733615</v>
      </c>
      <c r="C45" s="166" t="s">
        <v>35</v>
      </c>
      <c r="D45" s="19">
        <v>1733615</v>
      </c>
    </row>
    <row r="46" spans="1:5" ht="18" customHeight="1" x14ac:dyDescent="0.25">
      <c r="A46" s="47">
        <v>2005</v>
      </c>
      <c r="B46" s="96">
        <v>1760522</v>
      </c>
      <c r="C46" s="166" t="s">
        <v>35</v>
      </c>
      <c r="D46" s="19">
        <v>1760522</v>
      </c>
    </row>
    <row r="47" spans="1:5" x14ac:dyDescent="0.25">
      <c r="A47" s="47">
        <v>2006</v>
      </c>
      <c r="B47" s="96">
        <v>1789528</v>
      </c>
      <c r="C47" s="166" t="s">
        <v>35</v>
      </c>
      <c r="D47" s="19">
        <v>1789528</v>
      </c>
    </row>
    <row r="48" spans="1:5" x14ac:dyDescent="0.25">
      <c r="A48" s="47">
        <v>2007</v>
      </c>
      <c r="B48" s="96">
        <v>1864833</v>
      </c>
      <c r="C48" s="166" t="s">
        <v>35</v>
      </c>
      <c r="D48" s="19">
        <v>1864833</v>
      </c>
    </row>
    <row r="49" spans="1:4" x14ac:dyDescent="0.25">
      <c r="A49" s="47">
        <v>2008</v>
      </c>
      <c r="B49" s="96">
        <v>1876894</v>
      </c>
      <c r="C49" s="166" t="s">
        <v>35</v>
      </c>
      <c r="D49" s="19">
        <v>1876894</v>
      </c>
    </row>
    <row r="50" spans="1:4" x14ac:dyDescent="0.25">
      <c r="A50" s="47">
        <v>2009</v>
      </c>
      <c r="B50" s="96">
        <v>1846786</v>
      </c>
      <c r="C50" s="166" t="s">
        <v>35</v>
      </c>
      <c r="D50" s="19">
        <v>1846786</v>
      </c>
    </row>
    <row r="51" spans="1:4" ht="18" customHeight="1" x14ac:dyDescent="0.25">
      <c r="A51" s="47">
        <v>2010</v>
      </c>
      <c r="B51" s="96">
        <v>1827511</v>
      </c>
      <c r="C51" s="166" t="s">
        <v>35</v>
      </c>
      <c r="D51" s="19">
        <v>1827511</v>
      </c>
    </row>
    <row r="52" spans="1:4" x14ac:dyDescent="0.25">
      <c r="A52" s="47">
        <v>2011</v>
      </c>
      <c r="B52" s="96">
        <v>1835282</v>
      </c>
      <c r="C52" s="166" t="s">
        <v>35</v>
      </c>
      <c r="D52" s="19">
        <v>1835282</v>
      </c>
    </row>
    <row r="53" spans="1:4" x14ac:dyDescent="0.25">
      <c r="A53" s="47">
        <v>2012</v>
      </c>
      <c r="B53" s="96">
        <v>1853715</v>
      </c>
      <c r="C53" s="166" t="s">
        <v>35</v>
      </c>
      <c r="D53" s="19">
        <v>1853715</v>
      </c>
    </row>
    <row r="54" spans="1:4" x14ac:dyDescent="0.25">
      <c r="A54" s="47">
        <v>2013</v>
      </c>
      <c r="B54" s="96">
        <v>1858377</v>
      </c>
      <c r="C54" s="166" t="s">
        <v>35</v>
      </c>
      <c r="D54" s="19">
        <v>1858377</v>
      </c>
    </row>
    <row r="55" spans="1:4" x14ac:dyDescent="0.25">
      <c r="A55" s="47">
        <v>2014</v>
      </c>
      <c r="B55" s="96">
        <v>1829822</v>
      </c>
      <c r="C55" s="166" t="s">
        <v>35</v>
      </c>
      <c r="D55" s="19">
        <v>1829822</v>
      </c>
    </row>
    <row r="56" spans="1:4" ht="18" customHeight="1" x14ac:dyDescent="0.25">
      <c r="A56" s="47">
        <v>2015</v>
      </c>
      <c r="B56" s="96">
        <v>1812848</v>
      </c>
      <c r="C56" s="166" t="s">
        <v>35</v>
      </c>
      <c r="D56" s="19">
        <v>1812848</v>
      </c>
    </row>
    <row r="57" spans="1:4" x14ac:dyDescent="0.25">
      <c r="A57" s="47">
        <v>2016</v>
      </c>
      <c r="B57" s="96">
        <v>1832545</v>
      </c>
      <c r="C57" s="166" t="s">
        <v>35</v>
      </c>
      <c r="D57" s="19">
        <v>1832545</v>
      </c>
    </row>
    <row r="58" spans="1:4" x14ac:dyDescent="0.25">
      <c r="A58" s="47">
        <v>2017</v>
      </c>
      <c r="B58" s="96">
        <v>1854934</v>
      </c>
      <c r="C58" s="166" t="s">
        <v>35</v>
      </c>
      <c r="D58" s="19">
        <v>1854934</v>
      </c>
    </row>
    <row r="59" spans="1:4" x14ac:dyDescent="0.25">
      <c r="A59" s="47">
        <v>2018</v>
      </c>
      <c r="B59" s="96">
        <v>1907408</v>
      </c>
      <c r="C59" s="166" t="s">
        <v>35</v>
      </c>
      <c r="D59" s="19">
        <v>1907408</v>
      </c>
    </row>
    <row r="60" spans="1:4" x14ac:dyDescent="0.25">
      <c r="A60" s="47">
        <v>2019</v>
      </c>
      <c r="B60" s="96">
        <v>1936995</v>
      </c>
      <c r="C60" s="166" t="s">
        <v>35</v>
      </c>
      <c r="D60" s="49">
        <v>1936995</v>
      </c>
    </row>
    <row r="61" spans="1:4" x14ac:dyDescent="0.25">
      <c r="A61" s="47">
        <v>2020</v>
      </c>
      <c r="B61" s="96">
        <v>1939358</v>
      </c>
      <c r="C61" s="166"/>
      <c r="D61" s="49">
        <v>1939358</v>
      </c>
    </row>
    <row r="62" spans="1:4" x14ac:dyDescent="0.25">
      <c r="A62" s="47">
        <v>2021</v>
      </c>
      <c r="B62" s="96">
        <v>1975970</v>
      </c>
      <c r="C62" s="166" t="s">
        <v>35</v>
      </c>
      <c r="D62" s="49">
        <v>1975970</v>
      </c>
    </row>
    <row r="64" spans="1:4" s="20" customFormat="1" ht="10" x14ac:dyDescent="0.2">
      <c r="A64" s="48" t="s">
        <v>19</v>
      </c>
    </row>
    <row r="65" spans="1:1" s="20" customFormat="1" ht="10" x14ac:dyDescent="0.2">
      <c r="A65" s="157"/>
    </row>
    <row r="66" spans="1:1" s="20" customFormat="1" ht="10" x14ac:dyDescent="0.2">
      <c r="A66" s="158" t="s">
        <v>103</v>
      </c>
    </row>
  </sheetData>
  <mergeCells count="3">
    <mergeCell ref="B3:D3"/>
    <mergeCell ref="B1:E1"/>
    <mergeCell ref="A3:A4"/>
  </mergeCells>
  <phoneticPr fontId="0" type="noConversion"/>
  <pageMargins left="0.74803149606299213" right="0.39370078740157483" top="0.98425196850393704" bottom="1.0629921259842521" header="0.39370078740157483" footer="0.39370078740157483"/>
  <pageSetup paperSize="9" orientation="portrait" r:id="rId1"/>
  <headerFooter>
    <oddHeader>&amp;L&amp;G</oddHeader>
    <oddFooter>&amp;LKela | Statistical Information Service&amp;2
&amp;G
&amp;10PO Box 450 | FIN-00101 HELSINKI | tilastot@kela.fi | www.kela.fi/statistics&amp;R
&amp;P(&amp;N)</oddFooter>
  </headerFooter>
  <ignoredErrors>
    <ignoredError sqref="B2" unlocked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ul4"/>
  <dimension ref="A1:D63"/>
  <sheetViews>
    <sheetView zoomScaleNormal="100" workbookViewId="0">
      <pane xSplit="1" ySplit="3" topLeftCell="B4" activePane="bottomRight" state="frozen"/>
      <selection activeCell="A66" sqref="A66"/>
      <selection pane="topRight" activeCell="A66" sqref="A66"/>
      <selection pane="bottomLeft" activeCell="A66" sqref="A66"/>
      <selection pane="bottomRight" activeCell="B4" sqref="B4"/>
    </sheetView>
  </sheetViews>
  <sheetFormatPr defaultColWidth="9.26953125" defaultRowHeight="12.5" x14ac:dyDescent="0.25"/>
  <cols>
    <col min="1" max="1" width="6.26953125" style="47" customWidth="1"/>
    <col min="2" max="2" width="11" style="2" customWidth="1"/>
    <col min="3" max="3" width="13.7265625" style="2" customWidth="1"/>
    <col min="4" max="4" width="42.7265625" style="2" customWidth="1"/>
    <col min="5" max="16384" width="9.26953125" style="2"/>
  </cols>
  <sheetData>
    <row r="1" spans="1:4" s="4" customFormat="1" ht="36" customHeight="1" x14ac:dyDescent="0.35">
      <c r="A1" s="38" t="s">
        <v>2</v>
      </c>
      <c r="B1" s="218" t="str">
        <f>"Persons covered for occupational health services as a percentage of wage and salary earners 1964–"&amp;A61</f>
        <v>Persons covered for occupational health services as a percentage of wage and salary earners 1964–2021</v>
      </c>
      <c r="C1" s="218"/>
      <c r="D1" s="218"/>
    </row>
    <row r="2" spans="1:4" ht="6.75" customHeight="1" x14ac:dyDescent="0.25">
      <c r="A2" s="45"/>
      <c r="B2" s="44" t="str">
        <f>CONCATENATE(LEFT(B1,LEN(B1)-9),"1965–",(RIGHT(B1,4)))</f>
        <v>Persons covered for occupational health services as a percentage of wage and salary earners 1965–2021</v>
      </c>
      <c r="C2" s="10"/>
      <c r="D2" s="10"/>
    </row>
    <row r="3" spans="1:4" x14ac:dyDescent="0.25">
      <c r="A3" s="46" t="s">
        <v>24</v>
      </c>
      <c r="B3" s="165" t="s">
        <v>31</v>
      </c>
      <c r="D3" s="10"/>
    </row>
    <row r="4" spans="1:4" ht="18" customHeight="1" x14ac:dyDescent="0.25">
      <c r="A4" s="47">
        <v>1964</v>
      </c>
      <c r="B4" s="153">
        <v>23.1</v>
      </c>
      <c r="C4" s="11"/>
    </row>
    <row r="5" spans="1:4" x14ac:dyDescent="0.25">
      <c r="A5" s="47">
        <v>1965</v>
      </c>
      <c r="B5" s="153">
        <v>23.1</v>
      </c>
      <c r="C5" s="11"/>
    </row>
    <row r="6" spans="1:4" x14ac:dyDescent="0.25">
      <c r="A6" s="47">
        <v>1966</v>
      </c>
      <c r="B6" s="153">
        <v>24.2</v>
      </c>
      <c r="C6" s="11"/>
    </row>
    <row r="7" spans="1:4" x14ac:dyDescent="0.25">
      <c r="A7" s="47">
        <v>1967</v>
      </c>
      <c r="B7" s="153">
        <v>28.7</v>
      </c>
      <c r="C7" s="11"/>
    </row>
    <row r="8" spans="1:4" x14ac:dyDescent="0.25">
      <c r="A8" s="47">
        <v>1968</v>
      </c>
      <c r="B8" s="153">
        <v>29.7</v>
      </c>
      <c r="C8" s="11"/>
    </row>
    <row r="9" spans="1:4" x14ac:dyDescent="0.25">
      <c r="A9" s="47">
        <v>1969</v>
      </c>
      <c r="B9" s="153">
        <v>29.8</v>
      </c>
      <c r="C9" s="11"/>
    </row>
    <row r="10" spans="1:4" ht="18" customHeight="1" x14ac:dyDescent="0.25">
      <c r="A10" s="47">
        <v>1970</v>
      </c>
      <c r="B10" s="153">
        <v>34.4</v>
      </c>
      <c r="C10" s="11"/>
    </row>
    <row r="11" spans="1:4" x14ac:dyDescent="0.25">
      <c r="A11" s="47">
        <v>1971</v>
      </c>
      <c r="B11" s="153">
        <v>37.4</v>
      </c>
      <c r="C11" s="11"/>
    </row>
    <row r="12" spans="1:4" x14ac:dyDescent="0.25">
      <c r="A12" s="47">
        <v>1972</v>
      </c>
      <c r="B12" s="153">
        <v>42.7</v>
      </c>
      <c r="C12" s="11"/>
    </row>
    <row r="13" spans="1:4" x14ac:dyDescent="0.25">
      <c r="A13" s="47">
        <v>1973</v>
      </c>
      <c r="B13" s="153">
        <v>44</v>
      </c>
      <c r="C13" s="11"/>
    </row>
    <row r="14" spans="1:4" x14ac:dyDescent="0.25">
      <c r="A14" s="47">
        <v>1974</v>
      </c>
      <c r="B14" s="153">
        <v>47.3</v>
      </c>
      <c r="C14" s="11"/>
    </row>
    <row r="15" spans="1:4" ht="18" customHeight="1" x14ac:dyDescent="0.25">
      <c r="A15" s="47">
        <v>1975</v>
      </c>
      <c r="B15" s="153">
        <v>51.5</v>
      </c>
      <c r="C15" s="11"/>
    </row>
    <row r="16" spans="1:4" x14ac:dyDescent="0.25">
      <c r="A16" s="47">
        <v>1976</v>
      </c>
      <c r="B16" s="153">
        <v>55.6</v>
      </c>
      <c r="C16" s="11"/>
    </row>
    <row r="17" spans="1:3" x14ac:dyDescent="0.25">
      <c r="A17" s="47">
        <v>1977</v>
      </c>
      <c r="B17" s="153">
        <v>57.1</v>
      </c>
      <c r="C17" s="11"/>
    </row>
    <row r="18" spans="1:3" x14ac:dyDescent="0.25">
      <c r="A18" s="47">
        <v>1978</v>
      </c>
      <c r="B18" s="153">
        <v>60.8</v>
      </c>
      <c r="C18" s="11"/>
    </row>
    <row r="19" spans="1:3" x14ac:dyDescent="0.25">
      <c r="A19" s="47">
        <v>1979</v>
      </c>
      <c r="B19" s="153">
        <v>68.900000000000006</v>
      </c>
      <c r="C19" s="11"/>
    </row>
    <row r="20" spans="1:3" ht="18" customHeight="1" x14ac:dyDescent="0.25">
      <c r="A20" s="47">
        <v>1980</v>
      </c>
      <c r="B20" s="153">
        <v>68.3</v>
      </c>
      <c r="C20" s="11"/>
    </row>
    <row r="21" spans="1:3" x14ac:dyDescent="0.25">
      <c r="A21" s="47">
        <v>1981</v>
      </c>
      <c r="B21" s="153">
        <v>72.3</v>
      </c>
      <c r="C21" s="11"/>
    </row>
    <row r="22" spans="1:3" x14ac:dyDescent="0.25">
      <c r="A22" s="47">
        <v>1982</v>
      </c>
      <c r="B22" s="153">
        <v>75.2</v>
      </c>
      <c r="C22" s="11"/>
    </row>
    <row r="23" spans="1:3" x14ac:dyDescent="0.25">
      <c r="A23" s="47">
        <v>1983</v>
      </c>
      <c r="B23" s="153">
        <v>78.900000000000006</v>
      </c>
      <c r="C23" s="11"/>
    </row>
    <row r="24" spans="1:3" x14ac:dyDescent="0.25">
      <c r="A24" s="47">
        <v>1984</v>
      </c>
      <c r="B24" s="153">
        <v>80</v>
      </c>
      <c r="C24" s="11"/>
    </row>
    <row r="25" spans="1:3" ht="18" customHeight="1" x14ac:dyDescent="0.25">
      <c r="A25" s="47">
        <v>1985</v>
      </c>
      <c r="B25" s="153">
        <v>79.7</v>
      </c>
      <c r="C25" s="11"/>
    </row>
    <row r="26" spans="1:3" x14ac:dyDescent="0.25">
      <c r="A26" s="47">
        <v>1986</v>
      </c>
      <c r="B26" s="153">
        <v>81.3</v>
      </c>
      <c r="C26" s="11"/>
    </row>
    <row r="27" spans="1:3" x14ac:dyDescent="0.25">
      <c r="A27" s="47">
        <v>1987</v>
      </c>
      <c r="B27" s="153">
        <v>82.1</v>
      </c>
      <c r="C27" s="11"/>
    </row>
    <row r="28" spans="1:3" x14ac:dyDescent="0.25">
      <c r="A28" s="47">
        <v>1988</v>
      </c>
      <c r="B28" s="153">
        <v>81.7</v>
      </c>
      <c r="C28" s="11"/>
    </row>
    <row r="29" spans="1:3" x14ac:dyDescent="0.25">
      <c r="A29" s="47">
        <v>1989</v>
      </c>
      <c r="B29" s="153">
        <v>80.844365530303037</v>
      </c>
      <c r="C29" s="50"/>
    </row>
    <row r="30" spans="1:3" ht="18" customHeight="1" x14ac:dyDescent="0.25">
      <c r="A30" s="47">
        <v>1990</v>
      </c>
      <c r="B30" s="153">
        <v>78.889744801512279</v>
      </c>
      <c r="C30" s="50"/>
    </row>
    <row r="31" spans="1:3" x14ac:dyDescent="0.25">
      <c r="A31" s="47">
        <v>1991</v>
      </c>
      <c r="B31" s="153">
        <v>81.009343936381711</v>
      </c>
      <c r="C31" s="50"/>
    </row>
    <row r="32" spans="1:3" x14ac:dyDescent="0.25">
      <c r="A32" s="47">
        <v>1992</v>
      </c>
      <c r="B32" s="153">
        <v>81.218528464017183</v>
      </c>
      <c r="C32" s="50"/>
    </row>
    <row r="33" spans="1:3" x14ac:dyDescent="0.25">
      <c r="A33" s="47">
        <v>1993</v>
      </c>
      <c r="B33" s="153">
        <v>82.635246842709535</v>
      </c>
      <c r="C33" s="50"/>
    </row>
    <row r="34" spans="1:3" x14ac:dyDescent="0.25">
      <c r="A34" s="47">
        <v>1994</v>
      </c>
      <c r="B34" s="153">
        <v>82.315969802555173</v>
      </c>
      <c r="C34" s="50"/>
    </row>
    <row r="35" spans="1:3" ht="18" customHeight="1" x14ac:dyDescent="0.25">
      <c r="A35" s="47">
        <v>1995</v>
      </c>
      <c r="B35" s="153">
        <v>80.720812182741113</v>
      </c>
      <c r="C35" s="50"/>
    </row>
    <row r="36" spans="1:3" x14ac:dyDescent="0.25">
      <c r="A36" s="47">
        <v>1996</v>
      </c>
      <c r="B36" s="153">
        <v>79.565557404326128</v>
      </c>
      <c r="C36" s="50"/>
    </row>
    <row r="37" spans="1:3" x14ac:dyDescent="0.25">
      <c r="A37" s="47">
        <v>1997</v>
      </c>
      <c r="B37" s="153">
        <v>79.192632719393288</v>
      </c>
      <c r="C37" s="50"/>
    </row>
    <row r="38" spans="1:3" x14ac:dyDescent="0.25">
      <c r="A38" s="47">
        <v>1998</v>
      </c>
      <c r="B38" s="153">
        <v>78.888398950131233</v>
      </c>
      <c r="C38" s="50"/>
    </row>
    <row r="39" spans="1:3" x14ac:dyDescent="0.25">
      <c r="A39" s="47">
        <v>1999</v>
      </c>
      <c r="B39" s="153">
        <v>78.657822784810122</v>
      </c>
      <c r="C39" s="50"/>
    </row>
    <row r="40" spans="1:3" ht="18" customHeight="1" x14ac:dyDescent="0.25">
      <c r="A40" s="47">
        <v>2000</v>
      </c>
      <c r="B40" s="153">
        <v>79.289781746031736</v>
      </c>
      <c r="C40" s="50"/>
    </row>
    <row r="41" spans="1:3" x14ac:dyDescent="0.25">
      <c r="A41" s="47">
        <v>2001</v>
      </c>
      <c r="B41" s="153">
        <v>80.707038834951462</v>
      </c>
      <c r="C41" s="50"/>
    </row>
    <row r="42" spans="1:3" x14ac:dyDescent="0.25">
      <c r="A42" s="47">
        <v>2002</v>
      </c>
      <c r="B42" s="153">
        <v>81.620116054158615</v>
      </c>
      <c r="C42" s="50"/>
    </row>
    <row r="43" spans="1:3" x14ac:dyDescent="0.25">
      <c r="A43" s="47">
        <v>2003</v>
      </c>
      <c r="B43" s="153">
        <v>85.424502668607474</v>
      </c>
      <c r="C43" s="50"/>
    </row>
    <row r="44" spans="1:3" x14ac:dyDescent="0.25">
      <c r="A44" s="47">
        <v>2004</v>
      </c>
      <c r="B44" s="153">
        <v>83.992974806201545</v>
      </c>
      <c r="C44" s="50"/>
    </row>
    <row r="45" spans="1:3" ht="18" customHeight="1" x14ac:dyDescent="0.25">
      <c r="A45" s="47">
        <v>2005</v>
      </c>
      <c r="B45" s="153">
        <v>83.914299332697809</v>
      </c>
      <c r="C45" s="50"/>
    </row>
    <row r="46" spans="1:3" x14ac:dyDescent="0.25">
      <c r="A46" s="47">
        <v>2006</v>
      </c>
      <c r="B46" s="153">
        <v>84.054861437294505</v>
      </c>
      <c r="C46" s="50"/>
    </row>
    <row r="47" spans="1:3" x14ac:dyDescent="0.25">
      <c r="A47" s="47">
        <v>2007</v>
      </c>
      <c r="B47" s="153">
        <v>85.621349862258953</v>
      </c>
      <c r="C47" s="50"/>
    </row>
    <row r="48" spans="1:3" x14ac:dyDescent="0.25">
      <c r="A48" s="47">
        <v>2008</v>
      </c>
      <c r="B48" s="153">
        <v>85.042772995015852</v>
      </c>
      <c r="C48" s="50"/>
    </row>
    <row r="49" spans="1:4" x14ac:dyDescent="0.25">
      <c r="A49" s="47">
        <v>2009</v>
      </c>
      <c r="B49" s="153">
        <v>88.32070779531324</v>
      </c>
      <c r="C49" s="50"/>
    </row>
    <row r="50" spans="1:4" ht="18" customHeight="1" x14ac:dyDescent="0.25">
      <c r="A50" s="47">
        <v>2010</v>
      </c>
      <c r="B50" s="153">
        <v>87.776705091258407</v>
      </c>
      <c r="C50" s="50"/>
    </row>
    <row r="51" spans="1:4" x14ac:dyDescent="0.25">
      <c r="A51" s="47">
        <v>2011</v>
      </c>
      <c r="B51" s="153">
        <v>87.228231939163493</v>
      </c>
      <c r="C51" s="50"/>
    </row>
    <row r="52" spans="1:4" x14ac:dyDescent="0.25">
      <c r="A52" s="47">
        <v>2012</v>
      </c>
      <c r="B52" s="153">
        <v>87.853791469194306</v>
      </c>
      <c r="C52" s="50"/>
    </row>
    <row r="53" spans="1:4" x14ac:dyDescent="0.25">
      <c r="A53" s="47">
        <v>2013</v>
      </c>
      <c r="B53" s="153">
        <v>88.790109890109889</v>
      </c>
      <c r="C53" s="50"/>
    </row>
    <row r="54" spans="1:4" x14ac:dyDescent="0.25">
      <c r="A54" s="47">
        <v>2014</v>
      </c>
      <c r="B54" s="153">
        <v>88.311872586872582</v>
      </c>
      <c r="C54" s="50"/>
    </row>
    <row r="55" spans="1:4" ht="18" customHeight="1" x14ac:dyDescent="0.25">
      <c r="A55" s="47">
        <v>2015</v>
      </c>
      <c r="B55" s="153">
        <v>88.431609756097558</v>
      </c>
      <c r="C55" s="50"/>
    </row>
    <row r="56" spans="1:4" x14ac:dyDescent="0.25">
      <c r="A56" s="47">
        <v>2016</v>
      </c>
      <c r="B56" s="153">
        <v>88.48599710284887</v>
      </c>
      <c r="C56" s="50"/>
    </row>
    <row r="57" spans="1:4" x14ac:dyDescent="0.25">
      <c r="A57" s="47">
        <v>2017</v>
      </c>
      <c r="B57" s="153">
        <v>87.745222327341537</v>
      </c>
      <c r="C57" s="50"/>
    </row>
    <row r="58" spans="1:4" x14ac:dyDescent="0.25">
      <c r="A58" s="47">
        <v>2018</v>
      </c>
      <c r="B58" s="153">
        <v>87.939511295527879</v>
      </c>
      <c r="C58" s="50"/>
    </row>
    <row r="59" spans="1:4" x14ac:dyDescent="0.25">
      <c r="A59" s="47">
        <v>2019</v>
      </c>
      <c r="B59" s="153">
        <v>88.649656750572078</v>
      </c>
      <c r="C59" s="50"/>
    </row>
    <row r="60" spans="1:4" x14ac:dyDescent="0.25">
      <c r="A60" s="47">
        <v>2020</v>
      </c>
      <c r="B60" s="153">
        <v>90.16076243607624</v>
      </c>
      <c r="C60" s="50"/>
    </row>
    <row r="61" spans="1:4" x14ac:dyDescent="0.25">
      <c r="A61" s="47">
        <v>2021</v>
      </c>
      <c r="B61" s="153">
        <v>90.103511171910625</v>
      </c>
      <c r="C61" s="39"/>
      <c r="D61" s="51"/>
    </row>
    <row r="62" spans="1:4" x14ac:dyDescent="0.25">
      <c r="C62" s="39"/>
      <c r="D62" s="51"/>
    </row>
    <row r="63" spans="1:4" s="20" customFormat="1" ht="10" x14ac:dyDescent="0.2">
      <c r="A63" s="158" t="s">
        <v>103</v>
      </c>
    </row>
  </sheetData>
  <mergeCells count="1">
    <mergeCell ref="B1:D1"/>
  </mergeCells>
  <phoneticPr fontId="0" type="noConversion"/>
  <pageMargins left="0.74803149606299213" right="0.39370078740157483" top="0.98425196850393704" bottom="1.0629921259842521" header="0.39370078740157483" footer="0.39370078740157483"/>
  <pageSetup paperSize="9" orientation="portrait" r:id="rId1"/>
  <headerFooter>
    <oddHeader>&amp;L&amp;G</oddHeader>
    <oddFooter>&amp;LKela | Statistical Information Service&amp;2
&amp;G
&amp;10PO Box 450 | FIN-00101 HELSINKI | tilastot@kela.fi | www.kela.fi/statistics&amp;R
&amp;P(&amp;N)</oddFooter>
  </headerFooter>
  <rowBreaks count="1" manualBreakCount="1">
    <brk id="49" max="16383" man="1"/>
  </rowBreaks>
  <ignoredErrors>
    <ignoredError sqref="B2" unlocked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ul6"/>
  <dimension ref="A1:F51"/>
  <sheetViews>
    <sheetView workbookViewId="0">
      <pane xSplit="1" ySplit="4" topLeftCell="B5" activePane="bottomRight" state="frozen"/>
      <selection activeCell="A66" sqref="A66"/>
      <selection pane="topRight" activeCell="A66" sqref="A66"/>
      <selection pane="bottomLeft" activeCell="A66" sqref="A66"/>
      <selection pane="bottomRight" activeCell="B5" sqref="B5"/>
    </sheetView>
  </sheetViews>
  <sheetFormatPr defaultColWidth="9.26953125" defaultRowHeight="12.5" x14ac:dyDescent="0.25"/>
  <cols>
    <col min="1" max="1" width="6.26953125" style="54" customWidth="1"/>
    <col min="2" max="2" width="12.7265625" style="53" customWidth="1"/>
    <col min="3" max="3" width="10.7265625" style="53" customWidth="1"/>
    <col min="4" max="4" width="18.26953125" style="53" customWidth="1"/>
    <col min="5" max="5" width="22.7265625" style="53" customWidth="1"/>
    <col min="6" max="6" width="9.26953125" style="53" customWidth="1"/>
    <col min="7" max="16384" width="9.26953125" style="53"/>
  </cols>
  <sheetData>
    <row r="1" spans="1:6" ht="36" customHeight="1" x14ac:dyDescent="0.25">
      <c r="A1" s="38" t="s">
        <v>3</v>
      </c>
      <c r="B1" s="218" t="str">
        <f>"Persons covered for occupational health services for the self-employed, 1987-"&amp;A40</f>
        <v>Persons covered for occupational health services for the self-employed, 1987-2022</v>
      </c>
      <c r="C1" s="218"/>
      <c r="D1" s="218"/>
      <c r="E1" s="218"/>
    </row>
    <row r="2" spans="1:6" ht="6.75" customHeight="1" x14ac:dyDescent="0.25">
      <c r="B2" s="108" t="str">
        <f>CONCATENATE(LEFT(B1,LEN(B1)-9),"1990–",(RIGHT(B1,4)))</f>
        <v>Persons covered for occupational health services for the self-employed, 1990–2022</v>
      </c>
    </row>
    <row r="3" spans="1:6" x14ac:dyDescent="0.25">
      <c r="A3" s="72" t="s">
        <v>24</v>
      </c>
      <c r="B3" s="221" t="s">
        <v>17</v>
      </c>
      <c r="C3" s="221"/>
      <c r="D3" s="221"/>
    </row>
    <row r="4" spans="1:6" ht="50" x14ac:dyDescent="0.25">
      <c r="A4" s="71"/>
      <c r="B4" s="70" t="s">
        <v>41</v>
      </c>
      <c r="C4" s="130" t="s">
        <v>42</v>
      </c>
      <c r="D4" s="130" t="s">
        <v>43</v>
      </c>
      <c r="F4" s="120"/>
    </row>
    <row r="5" spans="1:6" ht="18" customHeight="1" x14ac:dyDescent="0.25">
      <c r="A5" s="85">
        <v>1987</v>
      </c>
      <c r="B5" s="131">
        <v>12201</v>
      </c>
      <c r="C5" s="131">
        <v>1566</v>
      </c>
      <c r="D5" s="151"/>
      <c r="E5" s="119"/>
      <c r="F5" s="56"/>
    </row>
    <row r="6" spans="1:6" x14ac:dyDescent="0.25">
      <c r="A6" s="85">
        <v>1988</v>
      </c>
      <c r="B6" s="131">
        <v>10849</v>
      </c>
      <c r="C6" s="131">
        <v>1697</v>
      </c>
      <c r="D6" s="151"/>
      <c r="E6" s="119"/>
      <c r="F6" s="56"/>
    </row>
    <row r="7" spans="1:6" x14ac:dyDescent="0.25">
      <c r="A7" s="85">
        <v>1989</v>
      </c>
      <c r="B7" s="131">
        <v>10224</v>
      </c>
      <c r="C7" s="131">
        <v>2186</v>
      </c>
      <c r="D7" s="151"/>
      <c r="E7" s="119"/>
      <c r="F7" s="56"/>
    </row>
    <row r="8" spans="1:6" ht="18" customHeight="1" x14ac:dyDescent="0.25">
      <c r="A8" s="85">
        <v>1990</v>
      </c>
      <c r="B8" s="131">
        <v>10124</v>
      </c>
      <c r="C8" s="131">
        <v>2079</v>
      </c>
      <c r="D8" s="151"/>
      <c r="E8" s="119"/>
      <c r="F8" s="56"/>
    </row>
    <row r="9" spans="1:6" x14ac:dyDescent="0.25">
      <c r="A9" s="85">
        <v>1991</v>
      </c>
      <c r="B9" s="131">
        <v>11186</v>
      </c>
      <c r="C9" s="131">
        <v>2509</v>
      </c>
      <c r="D9" s="151"/>
      <c r="E9" s="119"/>
      <c r="F9" s="56"/>
    </row>
    <row r="10" spans="1:6" x14ac:dyDescent="0.25">
      <c r="A10" s="85">
        <v>1992</v>
      </c>
      <c r="B10" s="131">
        <v>12274</v>
      </c>
      <c r="C10" s="131">
        <v>2662</v>
      </c>
      <c r="D10" s="151"/>
      <c r="E10" s="119"/>
      <c r="F10" s="56"/>
    </row>
    <row r="11" spans="1:6" x14ac:dyDescent="0.25">
      <c r="A11" s="85">
        <v>1993</v>
      </c>
      <c r="B11" s="131">
        <v>10677</v>
      </c>
      <c r="C11" s="131">
        <v>1971</v>
      </c>
      <c r="D11" s="151"/>
      <c r="E11" s="119"/>
      <c r="F11" s="56"/>
    </row>
    <row r="12" spans="1:6" x14ac:dyDescent="0.25">
      <c r="A12" s="85">
        <v>1994</v>
      </c>
      <c r="B12" s="131">
        <v>9039</v>
      </c>
      <c r="C12" s="131">
        <v>2226</v>
      </c>
      <c r="D12" s="151"/>
      <c r="E12" s="119"/>
      <c r="F12" s="56"/>
    </row>
    <row r="13" spans="1:6" ht="18" customHeight="1" x14ac:dyDescent="0.25">
      <c r="A13" s="85">
        <v>1995</v>
      </c>
      <c r="B13" s="131">
        <v>8689</v>
      </c>
      <c r="C13" s="131">
        <v>2628</v>
      </c>
      <c r="D13" s="151"/>
      <c r="E13" s="119"/>
      <c r="F13" s="56"/>
    </row>
    <row r="14" spans="1:6" x14ac:dyDescent="0.25">
      <c r="A14" s="85">
        <v>1996</v>
      </c>
      <c r="B14" s="131">
        <v>7421</v>
      </c>
      <c r="C14" s="131">
        <v>2329</v>
      </c>
      <c r="D14" s="151"/>
      <c r="E14" s="119"/>
      <c r="F14" s="56"/>
    </row>
    <row r="15" spans="1:6" x14ac:dyDescent="0.25">
      <c r="A15" s="85">
        <v>1997</v>
      </c>
      <c r="B15" s="131">
        <v>7149</v>
      </c>
      <c r="C15" s="131">
        <v>2436</v>
      </c>
      <c r="D15" s="151"/>
      <c r="E15" s="119"/>
      <c r="F15" s="56"/>
    </row>
    <row r="16" spans="1:6" x14ac:dyDescent="0.25">
      <c r="A16" s="85">
        <v>1998</v>
      </c>
      <c r="B16" s="131">
        <v>7486</v>
      </c>
      <c r="C16" s="131">
        <v>2472</v>
      </c>
      <c r="D16" s="151"/>
      <c r="E16" s="119"/>
      <c r="F16" s="56"/>
    </row>
    <row r="17" spans="1:6" x14ac:dyDescent="0.25">
      <c r="A17" s="85">
        <v>1999</v>
      </c>
      <c r="B17" s="131">
        <v>10131</v>
      </c>
      <c r="C17" s="131">
        <v>2794</v>
      </c>
      <c r="D17" s="151"/>
      <c r="E17" s="119"/>
      <c r="F17" s="56"/>
    </row>
    <row r="18" spans="1:6" ht="18" customHeight="1" x14ac:dyDescent="0.25">
      <c r="A18" s="85">
        <v>2000</v>
      </c>
      <c r="B18" s="131">
        <v>11062</v>
      </c>
      <c r="C18" s="131">
        <v>3046</v>
      </c>
      <c r="D18" s="151"/>
      <c r="E18" s="119"/>
      <c r="F18" s="56"/>
    </row>
    <row r="19" spans="1:6" x14ac:dyDescent="0.25">
      <c r="A19" s="85">
        <v>2001</v>
      </c>
      <c r="B19" s="131">
        <v>11872</v>
      </c>
      <c r="C19" s="131">
        <v>3473</v>
      </c>
      <c r="D19" s="151"/>
      <c r="E19" s="119"/>
      <c r="F19" s="56"/>
    </row>
    <row r="20" spans="1:6" x14ac:dyDescent="0.25">
      <c r="A20" s="85">
        <v>2002</v>
      </c>
      <c r="B20" s="131">
        <v>12992</v>
      </c>
      <c r="C20" s="131">
        <v>4294</v>
      </c>
      <c r="D20" s="151"/>
      <c r="E20" s="119"/>
      <c r="F20" s="56"/>
    </row>
    <row r="21" spans="1:6" x14ac:dyDescent="0.25">
      <c r="A21" s="85">
        <v>2003</v>
      </c>
      <c r="B21" s="131">
        <v>13919</v>
      </c>
      <c r="C21" s="131">
        <v>5570</v>
      </c>
      <c r="D21" s="151"/>
      <c r="E21" s="119"/>
      <c r="F21" s="56"/>
    </row>
    <row r="22" spans="1:6" x14ac:dyDescent="0.25">
      <c r="A22" s="83">
        <v>2004</v>
      </c>
      <c r="B22" s="132">
        <v>14212</v>
      </c>
      <c r="C22" s="131">
        <v>5514</v>
      </c>
      <c r="D22" s="152"/>
      <c r="E22" s="119"/>
      <c r="F22" s="56"/>
    </row>
    <row r="23" spans="1:6" ht="18" customHeight="1" x14ac:dyDescent="0.25">
      <c r="A23" s="83">
        <v>2005</v>
      </c>
      <c r="B23" s="131">
        <v>13504</v>
      </c>
      <c r="C23" s="131">
        <v>5320</v>
      </c>
      <c r="D23" s="151"/>
      <c r="E23" s="119"/>
      <c r="F23" s="56"/>
    </row>
    <row r="24" spans="1:6" x14ac:dyDescent="0.25">
      <c r="A24" s="83">
        <v>2006</v>
      </c>
      <c r="B24" s="132">
        <v>14827</v>
      </c>
      <c r="C24" s="131">
        <v>5775</v>
      </c>
      <c r="D24" s="151">
        <v>7803</v>
      </c>
      <c r="E24" s="119"/>
      <c r="F24" s="56"/>
    </row>
    <row r="25" spans="1:6" x14ac:dyDescent="0.25">
      <c r="A25" s="83">
        <v>2007</v>
      </c>
      <c r="B25" s="133">
        <v>18046</v>
      </c>
      <c r="C25" s="131">
        <v>6025</v>
      </c>
      <c r="D25" s="152">
        <v>12989</v>
      </c>
      <c r="E25" s="119"/>
      <c r="F25" s="56"/>
    </row>
    <row r="26" spans="1:6" x14ac:dyDescent="0.25">
      <c r="A26" s="83">
        <v>2008</v>
      </c>
      <c r="B26" s="133">
        <v>18348</v>
      </c>
      <c r="C26" s="131">
        <v>5814</v>
      </c>
      <c r="D26" s="152">
        <v>14994</v>
      </c>
      <c r="E26" s="119"/>
      <c r="F26" s="56"/>
    </row>
    <row r="27" spans="1:6" x14ac:dyDescent="0.25">
      <c r="A27" s="83">
        <v>2009</v>
      </c>
      <c r="B27" s="133">
        <v>18204</v>
      </c>
      <c r="C27" s="131">
        <v>6014</v>
      </c>
      <c r="D27" s="152">
        <v>16575</v>
      </c>
      <c r="E27" s="119"/>
      <c r="F27" s="56"/>
    </row>
    <row r="28" spans="1:6" ht="18" customHeight="1" x14ac:dyDescent="0.25">
      <c r="A28" s="85">
        <v>2010</v>
      </c>
      <c r="B28" s="133">
        <v>14590</v>
      </c>
      <c r="C28" s="131">
        <v>5576</v>
      </c>
      <c r="D28" s="151">
        <v>19113</v>
      </c>
      <c r="E28" s="119"/>
      <c r="F28" s="56"/>
    </row>
    <row r="29" spans="1:6" x14ac:dyDescent="0.25">
      <c r="A29" s="85">
        <v>2011</v>
      </c>
      <c r="B29" s="133">
        <v>15860</v>
      </c>
      <c r="C29" s="131">
        <v>5945</v>
      </c>
      <c r="D29" s="151">
        <v>22173</v>
      </c>
      <c r="E29" s="119"/>
      <c r="F29" s="56"/>
    </row>
    <row r="30" spans="1:6" x14ac:dyDescent="0.25">
      <c r="A30" s="85">
        <v>2012</v>
      </c>
      <c r="B30" s="133">
        <v>15065</v>
      </c>
      <c r="C30" s="131">
        <v>6412</v>
      </c>
      <c r="D30" s="151">
        <v>25228</v>
      </c>
      <c r="E30" s="119"/>
      <c r="F30" s="56"/>
    </row>
    <row r="31" spans="1:6" x14ac:dyDescent="0.25">
      <c r="A31" s="85">
        <v>2013</v>
      </c>
      <c r="B31" s="133">
        <v>14937</v>
      </c>
      <c r="C31" s="131">
        <v>6669</v>
      </c>
      <c r="D31" s="151">
        <v>28737</v>
      </c>
      <c r="E31" s="119"/>
      <c r="F31" s="56"/>
    </row>
    <row r="32" spans="1:6" x14ac:dyDescent="0.25">
      <c r="A32" s="85">
        <v>2014</v>
      </c>
      <c r="B32" s="133">
        <v>14675</v>
      </c>
      <c r="C32" s="131">
        <v>6594</v>
      </c>
      <c r="D32" s="151">
        <v>30243</v>
      </c>
      <c r="E32" s="119"/>
      <c r="F32" s="56"/>
    </row>
    <row r="33" spans="1:6" ht="18" customHeight="1" x14ac:dyDescent="0.25">
      <c r="A33" s="85">
        <v>2015</v>
      </c>
      <c r="B33" s="133">
        <v>13655</v>
      </c>
      <c r="C33" s="131">
        <v>6546</v>
      </c>
      <c r="D33" s="151">
        <v>33920</v>
      </c>
      <c r="E33" s="119"/>
      <c r="F33" s="56"/>
    </row>
    <row r="34" spans="1:6" x14ac:dyDescent="0.25">
      <c r="A34" s="85">
        <v>2016</v>
      </c>
      <c r="B34" s="133">
        <v>12558</v>
      </c>
      <c r="C34" s="131">
        <v>6260</v>
      </c>
      <c r="D34" s="151">
        <v>34747</v>
      </c>
      <c r="E34" s="119"/>
      <c r="F34" s="56"/>
    </row>
    <row r="35" spans="1:6" x14ac:dyDescent="0.25">
      <c r="A35" s="85">
        <v>2017</v>
      </c>
      <c r="B35" s="133">
        <v>10135</v>
      </c>
      <c r="C35" s="131">
        <v>4525</v>
      </c>
      <c r="D35" s="151">
        <v>33693</v>
      </c>
      <c r="E35" s="119"/>
      <c r="F35" s="56"/>
    </row>
    <row r="36" spans="1:6" x14ac:dyDescent="0.25">
      <c r="A36" s="85">
        <v>2018</v>
      </c>
      <c r="B36" s="133">
        <v>9750</v>
      </c>
      <c r="C36" s="131">
        <v>4561</v>
      </c>
      <c r="D36" s="151">
        <v>34000</v>
      </c>
      <c r="E36" s="129"/>
      <c r="F36" s="56"/>
    </row>
    <row r="37" spans="1:6" x14ac:dyDescent="0.25">
      <c r="A37" s="85">
        <v>2019</v>
      </c>
      <c r="B37" s="133">
        <v>9674</v>
      </c>
      <c r="C37" s="131">
        <v>4744</v>
      </c>
      <c r="D37" s="151">
        <v>31755</v>
      </c>
      <c r="E37" s="129"/>
      <c r="F37" s="56"/>
    </row>
    <row r="38" spans="1:6" ht="18" customHeight="1" x14ac:dyDescent="0.25">
      <c r="A38" s="85">
        <v>2020</v>
      </c>
      <c r="B38" s="133">
        <v>8928</v>
      </c>
      <c r="C38" s="131">
        <v>4648</v>
      </c>
      <c r="D38" s="151">
        <v>29842</v>
      </c>
      <c r="E38" s="129"/>
      <c r="F38" s="56"/>
    </row>
    <row r="39" spans="1:6" ht="18" customHeight="1" x14ac:dyDescent="0.25">
      <c r="A39" s="85">
        <v>2021</v>
      </c>
      <c r="B39" s="133">
        <v>8315</v>
      </c>
      <c r="C39" s="131">
        <v>4654</v>
      </c>
      <c r="D39" s="151">
        <v>28687</v>
      </c>
      <c r="E39" s="129"/>
      <c r="F39" s="56"/>
    </row>
    <row r="40" spans="1:6" ht="13.15" customHeight="1" x14ac:dyDescent="0.25">
      <c r="A40" s="85">
        <v>2022</v>
      </c>
      <c r="B40" s="133">
        <v>8747</v>
      </c>
      <c r="C40" s="131">
        <v>4986</v>
      </c>
      <c r="D40" s="151">
        <v>29000</v>
      </c>
      <c r="E40" s="129"/>
      <c r="F40" s="56"/>
    </row>
    <row r="41" spans="1:6" x14ac:dyDescent="0.25">
      <c r="A41" s="55"/>
      <c r="B41" s="57"/>
      <c r="C41" s="57"/>
      <c r="D41" s="57"/>
      <c r="E41" s="57"/>
      <c r="F41" s="57"/>
    </row>
    <row r="42" spans="1:6" s="135" customFormat="1" ht="10" x14ac:dyDescent="0.2">
      <c r="A42" s="168" t="s">
        <v>63</v>
      </c>
      <c r="B42" s="134" t="s">
        <v>66</v>
      </c>
      <c r="C42" s="134"/>
      <c r="D42" s="134"/>
      <c r="E42" s="134"/>
      <c r="F42" s="134"/>
    </row>
    <row r="43" spans="1:6" x14ac:dyDescent="0.25">
      <c r="A43" s="55"/>
      <c r="B43" s="129"/>
      <c r="C43" s="129"/>
      <c r="D43" s="129"/>
      <c r="E43" s="129"/>
      <c r="F43" s="129"/>
    </row>
    <row r="44" spans="1:6" x14ac:dyDescent="0.25">
      <c r="A44" s="158" t="s">
        <v>103</v>
      </c>
      <c r="B44" s="57"/>
      <c r="C44" s="57"/>
      <c r="D44" s="57"/>
      <c r="E44" s="57"/>
      <c r="F44" s="57"/>
    </row>
    <row r="45" spans="1:6" x14ac:dyDescent="0.25">
      <c r="A45" s="55"/>
      <c r="B45" s="57"/>
      <c r="C45" s="57"/>
      <c r="D45" s="57"/>
      <c r="E45" s="57"/>
      <c r="F45" s="57"/>
    </row>
    <row r="46" spans="1:6" x14ac:dyDescent="0.25">
      <c r="A46" s="55"/>
      <c r="B46" s="57"/>
      <c r="C46" s="57"/>
      <c r="D46" s="57"/>
      <c r="E46" s="57"/>
      <c r="F46" s="57"/>
    </row>
    <row r="47" spans="1:6" x14ac:dyDescent="0.25">
      <c r="A47" s="55"/>
      <c r="B47" s="57"/>
      <c r="C47" s="57"/>
      <c r="D47" s="57"/>
      <c r="E47" s="57"/>
      <c r="F47" s="57"/>
    </row>
    <row r="48" spans="1:6" x14ac:dyDescent="0.25">
      <c r="A48" s="55"/>
      <c r="B48" s="57"/>
      <c r="C48" s="57"/>
      <c r="D48" s="57"/>
      <c r="E48" s="57"/>
      <c r="F48" s="57"/>
    </row>
    <row r="49" spans="1:6" x14ac:dyDescent="0.25">
      <c r="A49" s="55"/>
      <c r="B49" s="57"/>
      <c r="C49" s="57"/>
      <c r="D49" s="57"/>
      <c r="E49" s="57"/>
      <c r="F49" s="57"/>
    </row>
    <row r="50" spans="1:6" x14ac:dyDescent="0.25">
      <c r="A50" s="55"/>
      <c r="B50" s="57"/>
      <c r="C50" s="57"/>
      <c r="D50" s="57"/>
      <c r="E50" s="57"/>
      <c r="F50" s="57"/>
    </row>
    <row r="51" spans="1:6" x14ac:dyDescent="0.25">
      <c r="A51" s="55"/>
      <c r="B51" s="57"/>
      <c r="C51" s="57"/>
      <c r="D51" s="57"/>
      <c r="E51" s="57"/>
      <c r="F51" s="57"/>
    </row>
  </sheetData>
  <mergeCells count="2">
    <mergeCell ref="B3:D3"/>
    <mergeCell ref="B1:E1"/>
  </mergeCells>
  <pageMargins left="0.74803149606299213" right="0.39370078740157483" top="0.98425196850393704" bottom="1.0629921259842521" header="0.39370078740157483" footer="0.39370078740157483"/>
  <pageSetup paperSize="9" orientation="portrait" r:id="rId1"/>
  <headerFooter>
    <oddHeader>&amp;L&amp;G</oddHeader>
    <oddFooter>&amp;LKela | Statistical Information Service&amp;2
&amp;G
&amp;10PO Box 450 | FIN-00101 HELSINKI | tilastot@kela.fi | www.kela.fi/statistics&amp;R
&amp;P(&amp;N)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ul10"/>
  <dimension ref="A1:P122"/>
  <sheetViews>
    <sheetView zoomScaleNormal="100" workbookViewId="0">
      <pane xSplit="1" ySplit="4" topLeftCell="B5" activePane="bottomRight" state="frozen"/>
      <selection activeCell="A66" sqref="A66"/>
      <selection pane="topRight" activeCell="A66" sqref="A66"/>
      <selection pane="bottomLeft" activeCell="A66" sqref="A66"/>
      <selection pane="bottomRight" activeCell="B5" sqref="B5"/>
    </sheetView>
  </sheetViews>
  <sheetFormatPr defaultColWidth="9.26953125" defaultRowHeight="12.5" x14ac:dyDescent="0.25"/>
  <cols>
    <col min="1" max="1" width="6.26953125" style="45" customWidth="1"/>
    <col min="2" max="2" width="10.7265625" style="2" customWidth="1"/>
    <col min="3" max="3" width="9" style="2" bestFit="1" customWidth="1"/>
    <col min="4" max="4" width="7.26953125" style="2" bestFit="1" customWidth="1"/>
    <col min="5" max="5" width="3.7265625" style="2" customWidth="1"/>
    <col min="6" max="6" width="10.7265625" style="10" customWidth="1"/>
    <col min="7" max="7" width="9" style="10" bestFit="1" customWidth="1"/>
    <col min="8" max="8" width="9" style="2" bestFit="1" customWidth="1"/>
    <col min="9" max="9" width="2.7265625" style="2" customWidth="1"/>
    <col min="10" max="10" width="11.453125" style="2" hidden="1" customWidth="1"/>
    <col min="11" max="11" width="11.26953125" style="2" hidden="1" customWidth="1"/>
    <col min="12" max="12" width="12.7265625" style="2" hidden="1" customWidth="1"/>
    <col min="13" max="13" width="9.26953125" style="2" hidden="1" customWidth="1"/>
    <col min="14" max="14" width="11.26953125" style="2" customWidth="1"/>
    <col min="15" max="16384" width="9.26953125" style="2"/>
  </cols>
  <sheetData>
    <row r="1" spans="1:14" s="4" customFormat="1" ht="17.5" x14ac:dyDescent="0.35">
      <c r="A1" s="7" t="s">
        <v>5</v>
      </c>
      <c r="B1" s="25" t="str">
        <f>"Refunds for the cost of occupational health services, 1965–"&amp;A61</f>
        <v>Refunds for the cost of occupational health services, 1965–2021</v>
      </c>
      <c r="C1" s="25"/>
      <c r="D1" s="25"/>
      <c r="E1" s="25"/>
      <c r="F1" s="25"/>
      <c r="G1" s="25"/>
      <c r="H1" s="25"/>
    </row>
    <row r="2" spans="1:14" ht="6.75" customHeight="1" x14ac:dyDescent="0.25">
      <c r="B2" s="10"/>
      <c r="C2" s="10"/>
      <c r="D2" s="10"/>
      <c r="E2" s="22"/>
      <c r="F2" s="43">
        <v>1000000</v>
      </c>
      <c r="G2" s="22"/>
      <c r="H2" s="10"/>
    </row>
    <row r="3" spans="1:14" x14ac:dyDescent="0.25">
      <c r="A3" s="29" t="s">
        <v>24</v>
      </c>
      <c r="B3" s="27" t="s">
        <v>26</v>
      </c>
      <c r="C3" s="226" t="str">
        <f>"(at "&amp;RIGHT(B1,4)&amp;" prices)"</f>
        <v>(at 2021 prices)</v>
      </c>
      <c r="D3" s="226"/>
      <c r="E3" s="22"/>
      <c r="F3" s="28" t="str">
        <f>B3</f>
        <v>Million euros</v>
      </c>
      <c r="G3" s="226" t="s">
        <v>27</v>
      </c>
      <c r="H3" s="226"/>
      <c r="J3" s="222" t="s">
        <v>27</v>
      </c>
      <c r="K3" s="223"/>
      <c r="L3" s="223"/>
      <c r="M3" s="2">
        <v>5.9457300000000002</v>
      </c>
    </row>
    <row r="4" spans="1:14" s="40" customFormat="1" ht="25.5" customHeight="1" x14ac:dyDescent="0.25">
      <c r="A4" s="162"/>
      <c r="B4" s="163" t="s">
        <v>91</v>
      </c>
      <c r="C4" s="37" t="s">
        <v>28</v>
      </c>
      <c r="D4" s="36" t="s">
        <v>16</v>
      </c>
      <c r="E4" s="164"/>
      <c r="F4" s="163" t="str">
        <f>B4</f>
        <v>Employers´ share</v>
      </c>
      <c r="G4" s="213" t="str">
        <f>C4</f>
        <v>Kela refunds</v>
      </c>
      <c r="H4" s="213" t="str">
        <f>D4</f>
        <v>Total</v>
      </c>
      <c r="J4" s="40" t="str">
        <f>F4</f>
        <v>Employers´ share</v>
      </c>
      <c r="K4" s="40" t="str">
        <f>G4</f>
        <v>Kela refunds</v>
      </c>
      <c r="L4" s="40" t="str">
        <f>H4</f>
        <v>Total</v>
      </c>
      <c r="M4" s="40">
        <v>1000</v>
      </c>
    </row>
    <row r="5" spans="1:14" ht="18" customHeight="1" x14ac:dyDescent="0.25">
      <c r="A5" s="45">
        <v>1965</v>
      </c>
      <c r="B5" s="148">
        <f>F5*'Inflationfactors 2021'!$B31</f>
        <v>22.326470929557846</v>
      </c>
      <c r="C5" s="147">
        <f>G5*'Inflationfactors 2021'!$B31</f>
        <v>3.8188486863682005</v>
      </c>
      <c r="D5" s="172">
        <f>H5*'Inflationfactors 2021'!$B31</f>
        <v>26.145319615926045</v>
      </c>
      <c r="E5" s="149"/>
      <c r="F5" s="148">
        <f>J5/$M$3/$M$4</f>
        <v>1.9709102162392169</v>
      </c>
      <c r="G5" s="147">
        <f>K5/$M$3/$M$4</f>
        <v>0.33711587979945273</v>
      </c>
      <c r="H5" s="147">
        <f>L5/$M$3/$M$4</f>
        <v>2.3080260960386694</v>
      </c>
      <c r="J5" s="105">
        <f t="shared" ref="J5:J18" si="0">L5-K5</f>
        <v>11718.5</v>
      </c>
      <c r="K5" s="105">
        <v>2004.4</v>
      </c>
      <c r="L5" s="105">
        <v>13722.9</v>
      </c>
      <c r="M5" s="224" t="s">
        <v>29</v>
      </c>
      <c r="N5" s="39"/>
    </row>
    <row r="6" spans="1:14" x14ac:dyDescent="0.25">
      <c r="A6" s="45">
        <v>1966</v>
      </c>
      <c r="B6" s="148">
        <f>F6*'Inflationfactors 2021'!$B32</f>
        <v>24.922278677302867</v>
      </c>
      <c r="C6" s="147">
        <f>G6*'Inflationfactors 2021'!$B32</f>
        <v>4.3902632645612902</v>
      </c>
      <c r="D6" s="172">
        <f>H6*'Inflationfactors 2021'!$B32</f>
        <v>29.312541941864161</v>
      </c>
      <c r="E6" s="149"/>
      <c r="F6" s="148">
        <f t="shared" ref="F6:F38" si="1">J6/$M$3/$M$4</f>
        <v>2.2864475850736574</v>
      </c>
      <c r="G6" s="147">
        <f t="shared" ref="G6:G38" si="2">K6/$M$3/$M$4</f>
        <v>0.40277644629002662</v>
      </c>
      <c r="H6" s="147">
        <f t="shared" ref="H6:H38" si="3">L6/$M$3/$M$4</f>
        <v>2.6892240313636844</v>
      </c>
      <c r="J6" s="105">
        <f t="shared" si="0"/>
        <v>13594.599999999999</v>
      </c>
      <c r="K6" s="105">
        <v>2394.8000000000002</v>
      </c>
      <c r="L6" s="105">
        <v>15989.4</v>
      </c>
      <c r="M6" s="224"/>
      <c r="N6" s="39"/>
    </row>
    <row r="7" spans="1:14" x14ac:dyDescent="0.25">
      <c r="A7" s="45">
        <v>1967</v>
      </c>
      <c r="B7" s="148">
        <f>F7*'Inflationfactors 2021'!$B33</f>
        <v>21.307272277752269</v>
      </c>
      <c r="C7" s="147">
        <f>G7*'Inflationfactors 2021'!$B33</f>
        <v>9.1495658228678387</v>
      </c>
      <c r="D7" s="172">
        <f>H7*'Inflationfactors 2021'!$B33</f>
        <v>30.456838100620107</v>
      </c>
      <c r="E7" s="149"/>
      <c r="F7" s="148">
        <f t="shared" si="1"/>
        <v>2.0646581664488632</v>
      </c>
      <c r="G7" s="147">
        <f t="shared" si="2"/>
        <v>0.88658583554920911</v>
      </c>
      <c r="H7" s="147">
        <f t="shared" si="3"/>
        <v>2.9512440019980724</v>
      </c>
      <c r="J7" s="105">
        <f t="shared" si="0"/>
        <v>12275.9</v>
      </c>
      <c r="K7" s="105">
        <v>5271.4</v>
      </c>
      <c r="L7" s="105">
        <v>17547.3</v>
      </c>
      <c r="M7" s="224"/>
      <c r="N7" s="39"/>
    </row>
    <row r="8" spans="1:14" x14ac:dyDescent="0.25">
      <c r="A8" s="45">
        <v>1968</v>
      </c>
      <c r="B8" s="148">
        <f>F8*'Inflationfactors 2021'!$B34</f>
        <v>24.391264319099594</v>
      </c>
      <c r="C8" s="147">
        <f>G8*'Inflationfactors 2021'!$B34</f>
        <v>10.006471350027669</v>
      </c>
      <c r="D8" s="172">
        <f>H8*'Inflationfactors 2021'!$B34</f>
        <v>34.397735669127258</v>
      </c>
      <c r="E8" s="149"/>
      <c r="F8" s="148">
        <f t="shared" si="1"/>
        <v>2.5618384958617364</v>
      </c>
      <c r="G8" s="147">
        <f t="shared" si="2"/>
        <v>1.0509895336653363</v>
      </c>
      <c r="H8" s="147">
        <f t="shared" si="3"/>
        <v>3.6128280295270723</v>
      </c>
      <c r="J8" s="105">
        <f t="shared" si="0"/>
        <v>15232.000000000002</v>
      </c>
      <c r="K8" s="105">
        <v>6248.9</v>
      </c>
      <c r="L8" s="105">
        <v>21480.9</v>
      </c>
      <c r="M8" s="224"/>
      <c r="N8" s="39"/>
    </row>
    <row r="9" spans="1:14" x14ac:dyDescent="0.25">
      <c r="A9" s="45">
        <v>1969</v>
      </c>
      <c r="B9" s="148">
        <f>F9*'Inflationfactors 2021'!$B35</f>
        <v>23.72431074064917</v>
      </c>
      <c r="C9" s="147">
        <f>G9*'Inflationfactors 2021'!$B35</f>
        <v>13.054484815153058</v>
      </c>
      <c r="D9" s="172">
        <f>H9*'Inflationfactors 2021'!$B35</f>
        <v>36.778795555802226</v>
      </c>
      <c r="E9" s="149"/>
      <c r="F9" s="148">
        <f t="shared" si="1"/>
        <v>2.5485348308786304</v>
      </c>
      <c r="G9" s="147">
        <f t="shared" si="2"/>
        <v>1.4023509308360791</v>
      </c>
      <c r="H9" s="147">
        <f t="shared" si="3"/>
        <v>3.9508857617147095</v>
      </c>
      <c r="J9" s="105">
        <f t="shared" si="0"/>
        <v>15152.900000000001</v>
      </c>
      <c r="K9" s="105">
        <v>8338</v>
      </c>
      <c r="L9" s="105">
        <v>23490.9</v>
      </c>
      <c r="M9" s="224"/>
      <c r="N9" s="39"/>
    </row>
    <row r="10" spans="1:14" ht="18" customHeight="1" x14ac:dyDescent="0.25">
      <c r="A10" s="45">
        <v>1970</v>
      </c>
      <c r="B10" s="148">
        <f>F10*'Inflationfactors 2021'!$B36</f>
        <v>26.816809861867259</v>
      </c>
      <c r="C10" s="147">
        <f>G10*'Inflationfactors 2021'!$B36</f>
        <v>16.527856024407431</v>
      </c>
      <c r="D10" s="172">
        <f>H10*'Inflationfactors 2021'!$B36</f>
        <v>43.34466588627469</v>
      </c>
      <c r="E10" s="149"/>
      <c r="F10" s="148">
        <f t="shared" si="1"/>
        <v>2.9595861231505638</v>
      </c>
      <c r="G10" s="147">
        <f t="shared" si="2"/>
        <v>1.8240653376456717</v>
      </c>
      <c r="H10" s="147">
        <f t="shared" si="3"/>
        <v>4.7836514607962357</v>
      </c>
      <c r="J10" s="105">
        <f t="shared" si="0"/>
        <v>17596.900000000001</v>
      </c>
      <c r="K10" s="105">
        <v>10845.4</v>
      </c>
      <c r="L10" s="105">
        <v>28442.3</v>
      </c>
      <c r="M10" s="224"/>
      <c r="N10" s="39"/>
    </row>
    <row r="11" spans="1:14" x14ac:dyDescent="0.25">
      <c r="A11" s="45">
        <v>1971</v>
      </c>
      <c r="B11" s="148">
        <f>F11*'Inflationfactors 2021'!$B37</f>
        <v>31.647731228965991</v>
      </c>
      <c r="C11" s="147">
        <f>G11*'Inflationfactors 2021'!$B37</f>
        <v>21.903868322308615</v>
      </c>
      <c r="D11" s="172">
        <f>H11*'Inflationfactors 2021'!$B37</f>
        <v>53.551599551274606</v>
      </c>
      <c r="E11" s="149"/>
      <c r="F11" s="148">
        <f t="shared" si="1"/>
        <v>3.7188873359537005</v>
      </c>
      <c r="G11" s="147">
        <f t="shared" si="2"/>
        <v>2.5738975701890263</v>
      </c>
      <c r="H11" s="147">
        <f t="shared" si="3"/>
        <v>6.2927849061427272</v>
      </c>
      <c r="J11" s="105">
        <f t="shared" si="0"/>
        <v>22111.499999999996</v>
      </c>
      <c r="K11" s="105">
        <v>15303.7</v>
      </c>
      <c r="L11" s="105">
        <v>37415.199999999997</v>
      </c>
      <c r="M11" s="224"/>
      <c r="N11" s="39"/>
    </row>
    <row r="12" spans="1:14" x14ac:dyDescent="0.25">
      <c r="A12" s="45">
        <v>1972</v>
      </c>
      <c r="B12" s="148">
        <f>F12*'Inflationfactors 2021'!$B38</f>
        <v>38.953498830252975</v>
      </c>
      <c r="C12" s="147">
        <f>G12*'Inflationfactors 2021'!$B38</f>
        <v>27.72025456924549</v>
      </c>
      <c r="D12" s="172">
        <f>H12*'Inflationfactors 2021'!$B38</f>
        <v>66.673753399498466</v>
      </c>
      <c r="E12" s="149"/>
      <c r="F12" s="148">
        <f t="shared" si="1"/>
        <v>4.9047467678485237</v>
      </c>
      <c r="G12" s="147">
        <f t="shared" si="2"/>
        <v>3.4903367626851538</v>
      </c>
      <c r="H12" s="147">
        <f t="shared" si="3"/>
        <v>8.3950835305336771</v>
      </c>
      <c r="J12" s="105">
        <f t="shared" si="0"/>
        <v>29162.300000000003</v>
      </c>
      <c r="K12" s="105">
        <v>20752.599999999999</v>
      </c>
      <c r="L12" s="105">
        <v>49914.9</v>
      </c>
      <c r="M12" s="224"/>
      <c r="N12" s="39"/>
    </row>
    <row r="13" spans="1:14" x14ac:dyDescent="0.25">
      <c r="A13" s="45">
        <v>1973</v>
      </c>
      <c r="B13" s="148">
        <f>F13*'Inflationfactors 2021'!$B39</f>
        <v>48.275004145832398</v>
      </c>
      <c r="C13" s="147">
        <f>G13*'Inflationfactors 2021'!$B39</f>
        <v>39.67817568238047</v>
      </c>
      <c r="D13" s="172">
        <f>H13*'Inflationfactors 2021'!$B39</f>
        <v>87.953179828212853</v>
      </c>
      <c r="E13" s="149"/>
      <c r="F13" s="148">
        <f t="shared" si="1"/>
        <v>6.790688443639386</v>
      </c>
      <c r="G13" s="147">
        <f t="shared" si="2"/>
        <v>5.5814004335884748</v>
      </c>
      <c r="H13" s="147">
        <f t="shared" si="3"/>
        <v>12.37208887722786</v>
      </c>
      <c r="J13" s="105">
        <f t="shared" si="0"/>
        <v>40375.600000000006</v>
      </c>
      <c r="K13" s="105">
        <v>33185.5</v>
      </c>
      <c r="L13" s="105">
        <v>73561.100000000006</v>
      </c>
      <c r="M13" s="224"/>
      <c r="N13" s="39"/>
    </row>
    <row r="14" spans="1:14" x14ac:dyDescent="0.25">
      <c r="A14" s="45">
        <v>1974</v>
      </c>
      <c r="B14" s="148">
        <f>F14*'Inflationfactors 2021'!$B40</f>
        <v>56.919686480886277</v>
      </c>
      <c r="C14" s="147">
        <f>G14*'Inflationfactors 2021'!$B40</f>
        <v>51.400791156006079</v>
      </c>
      <c r="D14" s="172">
        <f>H14*'Inflationfactors 2021'!$B40</f>
        <v>108.32047763689235</v>
      </c>
      <c r="E14" s="149"/>
      <c r="F14" s="148">
        <f t="shared" si="1"/>
        <v>9.4004436797500048</v>
      </c>
      <c r="G14" s="147">
        <f t="shared" si="2"/>
        <v>8.4889828498771394</v>
      </c>
      <c r="H14" s="147">
        <f t="shared" si="3"/>
        <v>17.889426529627144</v>
      </c>
      <c r="J14" s="105">
        <f t="shared" si="0"/>
        <v>55892.5</v>
      </c>
      <c r="K14" s="105">
        <v>50473.2</v>
      </c>
      <c r="L14" s="105">
        <v>106365.7</v>
      </c>
      <c r="M14" s="224"/>
      <c r="N14" s="39"/>
    </row>
    <row r="15" spans="1:14" ht="18" customHeight="1" x14ac:dyDescent="0.25">
      <c r="A15" s="45">
        <v>1975</v>
      </c>
      <c r="B15" s="148">
        <f>F15*'Inflationfactors 2021'!$B41</f>
        <v>64.431261089891393</v>
      </c>
      <c r="C15" s="147">
        <f>G15*'Inflationfactors 2021'!$B41</f>
        <v>63.063557881033944</v>
      </c>
      <c r="D15" s="172">
        <f>H15*'Inflationfactors 2021'!$B41</f>
        <v>127.49481897092534</v>
      </c>
      <c r="E15" s="149"/>
      <c r="F15" s="148">
        <f t="shared" si="1"/>
        <v>12.535264803480818</v>
      </c>
      <c r="G15" s="147">
        <f t="shared" si="2"/>
        <v>12.26917468502606</v>
      </c>
      <c r="H15" s="147">
        <f t="shared" si="3"/>
        <v>24.804439488506876</v>
      </c>
      <c r="J15" s="105">
        <f t="shared" si="0"/>
        <v>74531.3</v>
      </c>
      <c r="K15" s="105">
        <v>72949.2</v>
      </c>
      <c r="L15" s="105">
        <v>147480.5</v>
      </c>
      <c r="M15" s="224"/>
      <c r="N15" s="39"/>
    </row>
    <row r="16" spans="1:14" x14ac:dyDescent="0.25">
      <c r="A16" s="45">
        <v>1976</v>
      </c>
      <c r="B16" s="148">
        <f>F16*'Inflationfactors 2021'!$B42</f>
        <v>63.031818716961581</v>
      </c>
      <c r="C16" s="147">
        <f>G16*'Inflationfactors 2021'!$B42</f>
        <v>73.119643424777095</v>
      </c>
      <c r="D16" s="172">
        <f>H16*'Inflationfactors 2021'!$B42</f>
        <v>136.15146214173868</v>
      </c>
      <c r="E16" s="149"/>
      <c r="F16" s="148">
        <f t="shared" si="1"/>
        <v>14.022651549935835</v>
      </c>
      <c r="G16" s="147">
        <f t="shared" si="2"/>
        <v>16.266883965467652</v>
      </c>
      <c r="H16" s="147">
        <f t="shared" si="3"/>
        <v>30.28953551540349</v>
      </c>
      <c r="J16" s="105">
        <f t="shared" si="0"/>
        <v>83374.899999999994</v>
      </c>
      <c r="K16" s="105">
        <v>96718.5</v>
      </c>
      <c r="L16" s="105">
        <v>180093.4</v>
      </c>
      <c r="M16" s="224"/>
      <c r="N16" s="39"/>
    </row>
    <row r="17" spans="1:14" x14ac:dyDescent="0.25">
      <c r="A17" s="45">
        <v>1977</v>
      </c>
      <c r="B17" s="148">
        <f>F17*'Inflationfactors 2021'!$B43</f>
        <v>61.514488044361244</v>
      </c>
      <c r="C17" s="147">
        <f>G17*'Inflationfactors 2021'!$B43</f>
        <v>74.0953696181966</v>
      </c>
      <c r="D17" s="172">
        <f>H17*'Inflationfactors 2021'!$B43</f>
        <v>135.60985766255786</v>
      </c>
      <c r="E17" s="149"/>
      <c r="F17" s="148">
        <f t="shared" si="1"/>
        <v>15.417164923398808</v>
      </c>
      <c r="G17" s="147">
        <f t="shared" si="2"/>
        <v>18.570268074735989</v>
      </c>
      <c r="H17" s="147">
        <f t="shared" si="3"/>
        <v>33.9874329981348</v>
      </c>
      <c r="J17" s="105">
        <f t="shared" si="0"/>
        <v>91666.3</v>
      </c>
      <c r="K17" s="105">
        <v>110413.8</v>
      </c>
      <c r="L17" s="105">
        <v>202080.1</v>
      </c>
      <c r="M17" s="224"/>
      <c r="N17" s="39"/>
    </row>
    <row r="18" spans="1:14" x14ac:dyDescent="0.25">
      <c r="A18" s="45">
        <v>1978</v>
      </c>
      <c r="B18" s="148">
        <f>F18*'Inflationfactors 2021'!$B44</f>
        <v>61.112265272725132</v>
      </c>
      <c r="C18" s="147">
        <f>G18*'Inflationfactors 2021'!$B44</f>
        <v>74.985524906109077</v>
      </c>
      <c r="D18" s="172">
        <f>H18*'Inflationfactors 2021'!$B44</f>
        <v>136.09779017883423</v>
      </c>
      <c r="E18" s="149"/>
      <c r="F18" s="148">
        <f t="shared" si="1"/>
        <v>16.472308698847744</v>
      </c>
      <c r="G18" s="147">
        <f t="shared" si="2"/>
        <v>20.211731780622394</v>
      </c>
      <c r="H18" s="147">
        <f t="shared" si="3"/>
        <v>36.684040479470141</v>
      </c>
      <c r="J18" s="105">
        <f t="shared" si="0"/>
        <v>97939.9</v>
      </c>
      <c r="K18" s="105">
        <v>120173.5</v>
      </c>
      <c r="L18" s="105">
        <v>218113.4</v>
      </c>
      <c r="M18" s="224"/>
      <c r="N18" s="39"/>
    </row>
    <row r="19" spans="1:14" x14ac:dyDescent="0.25">
      <c r="A19" s="45">
        <v>1979</v>
      </c>
      <c r="B19" s="148">
        <f>F19*'Inflationfactors 2021'!$B45</f>
        <v>56.620393795211008</v>
      </c>
      <c r="C19" s="147">
        <f>G19*'Inflationfactors 2021'!$B45</f>
        <v>84.930590692816523</v>
      </c>
      <c r="D19" s="172">
        <f>H19*'Inflationfactors 2021'!$B45</f>
        <v>141.55098448802752</v>
      </c>
      <c r="E19" s="149"/>
      <c r="F19" s="148">
        <f t="shared" si="1"/>
        <v>16.378476654674866</v>
      </c>
      <c r="G19" s="147">
        <f t="shared" si="2"/>
        <v>24.567714982012301</v>
      </c>
      <c r="H19" s="147">
        <f t="shared" si="3"/>
        <v>40.946191636687168</v>
      </c>
      <c r="J19" s="105">
        <f>L19-K19</f>
        <v>97382</v>
      </c>
      <c r="K19" s="105">
        <v>146073</v>
      </c>
      <c r="L19" s="105">
        <v>243455</v>
      </c>
      <c r="M19" s="224"/>
      <c r="N19" s="39"/>
    </row>
    <row r="20" spans="1:14" ht="18" customHeight="1" x14ac:dyDescent="0.25">
      <c r="A20" s="45">
        <v>1980</v>
      </c>
      <c r="B20" s="148">
        <f>F20*'Inflationfactors 2021'!$B46</f>
        <v>60.702712030314188</v>
      </c>
      <c r="C20" s="147">
        <f>G20*'Inflationfactors 2021'!$B46</f>
        <v>91.054068045471297</v>
      </c>
      <c r="D20" s="172">
        <f>H20*'Inflationfactors 2021'!$B46</f>
        <v>151.75678007578549</v>
      </c>
      <c r="E20" s="149"/>
      <c r="F20" s="148">
        <f t="shared" si="1"/>
        <v>19.587838667413418</v>
      </c>
      <c r="G20" s="147">
        <f t="shared" si="2"/>
        <v>29.381758001120133</v>
      </c>
      <c r="H20" s="147">
        <f t="shared" si="3"/>
        <v>48.969596668533555</v>
      </c>
      <c r="J20" s="105">
        <f t="shared" ref="J20:J49" si="4">L20-K20</f>
        <v>116464</v>
      </c>
      <c r="K20" s="105">
        <v>174696</v>
      </c>
      <c r="L20" s="105">
        <v>291160</v>
      </c>
      <c r="M20" s="224"/>
      <c r="N20" s="39"/>
    </row>
    <row r="21" spans="1:14" x14ac:dyDescent="0.25">
      <c r="A21" s="45">
        <v>1981</v>
      </c>
      <c r="B21" s="148">
        <f>F21*'Inflationfactors 2021'!$B47</f>
        <v>64.890906247004139</v>
      </c>
      <c r="C21" s="147">
        <f>G21*'Inflationfactors 2021'!$B47</f>
        <v>97.335894162701635</v>
      </c>
      <c r="D21" s="172">
        <f>H21*'Inflationfactors 2021'!$B47</f>
        <v>162.22680040970579</v>
      </c>
      <c r="E21" s="149"/>
      <c r="F21" s="148">
        <f t="shared" si="1"/>
        <v>23.460197486263247</v>
      </c>
      <c r="G21" s="147">
        <f t="shared" si="2"/>
        <v>35.190128041468412</v>
      </c>
      <c r="H21" s="147">
        <f t="shared" si="3"/>
        <v>58.650325527731667</v>
      </c>
      <c r="J21" s="105">
        <f t="shared" si="4"/>
        <v>139488</v>
      </c>
      <c r="K21" s="105">
        <v>209231</v>
      </c>
      <c r="L21" s="105">
        <v>348719</v>
      </c>
      <c r="M21" s="224"/>
      <c r="N21" s="39"/>
    </row>
    <row r="22" spans="1:14" x14ac:dyDescent="0.25">
      <c r="A22" s="45">
        <v>1982</v>
      </c>
      <c r="B22" s="148">
        <f>F22*'Inflationfactors 2021'!$B48</f>
        <v>67.851844096519685</v>
      </c>
      <c r="C22" s="147">
        <f>G22*'Inflationfactors 2021'!$B48</f>
        <v>101.77797898660049</v>
      </c>
      <c r="D22" s="172">
        <f>H22*'Inflationfactors 2021'!$B48</f>
        <v>169.62982308312016</v>
      </c>
      <c r="E22" s="149"/>
      <c r="F22" s="148">
        <f t="shared" si="1"/>
        <v>26.808314538332549</v>
      </c>
      <c r="G22" s="147">
        <f t="shared" si="2"/>
        <v>40.212555901462061</v>
      </c>
      <c r="H22" s="147">
        <f t="shared" si="3"/>
        <v>67.020870439794606</v>
      </c>
      <c r="J22" s="105">
        <f t="shared" si="4"/>
        <v>159395</v>
      </c>
      <c r="K22" s="105">
        <v>239093</v>
      </c>
      <c r="L22" s="105">
        <v>398488</v>
      </c>
      <c r="M22" s="224"/>
      <c r="N22" s="39"/>
    </row>
    <row r="23" spans="1:14" x14ac:dyDescent="0.25">
      <c r="A23" s="45">
        <v>1983</v>
      </c>
      <c r="B23" s="148">
        <f>F23*'Inflationfactors 2021'!$B49</f>
        <v>71.259837227724759</v>
      </c>
      <c r="C23" s="147">
        <f>G23*'Inflationfactors 2021'!$B49</f>
        <v>106.88975584158715</v>
      </c>
      <c r="D23" s="172">
        <f>H23*'Inflationfactors 2021'!$B49</f>
        <v>178.14959306931192</v>
      </c>
      <c r="E23" s="149"/>
      <c r="F23" s="148">
        <f t="shared" si="1"/>
        <v>30.557391607086092</v>
      </c>
      <c r="G23" s="147">
        <f t="shared" si="2"/>
        <v>45.83608741062914</v>
      </c>
      <c r="H23" s="147">
        <f t="shared" si="3"/>
        <v>76.393479017715237</v>
      </c>
      <c r="J23" s="105">
        <f t="shared" si="4"/>
        <v>181686</v>
      </c>
      <c r="K23" s="105">
        <v>272529</v>
      </c>
      <c r="L23" s="105">
        <v>454215</v>
      </c>
      <c r="M23" s="224"/>
      <c r="N23" s="39"/>
    </row>
    <row r="24" spans="1:14" x14ac:dyDescent="0.25">
      <c r="A24" s="45">
        <v>1984</v>
      </c>
      <c r="B24" s="148">
        <f>F24*'Inflationfactors 2021'!$B50</f>
        <v>77.359415916968999</v>
      </c>
      <c r="C24" s="147">
        <f>G24*'Inflationfactors 2021'!$B50</f>
        <v>116.03949052513316</v>
      </c>
      <c r="D24" s="172">
        <f>H24*'Inflationfactors 2021'!$B50</f>
        <v>193.39890644210217</v>
      </c>
      <c r="E24" s="149"/>
      <c r="F24" s="148">
        <f t="shared" si="1"/>
        <v>35.485970604114215</v>
      </c>
      <c r="G24" s="147">
        <f t="shared" si="2"/>
        <v>53.229124094097777</v>
      </c>
      <c r="H24" s="147">
        <f t="shared" si="3"/>
        <v>88.715094698211999</v>
      </c>
      <c r="J24" s="105">
        <f t="shared" si="4"/>
        <v>210990</v>
      </c>
      <c r="K24" s="105">
        <v>316486</v>
      </c>
      <c r="L24" s="105">
        <v>527476</v>
      </c>
      <c r="M24" s="224"/>
      <c r="N24" s="39"/>
    </row>
    <row r="25" spans="1:14" ht="18" customHeight="1" x14ac:dyDescent="0.25">
      <c r="A25" s="45">
        <v>1985</v>
      </c>
      <c r="B25" s="148">
        <f>F25*'Inflationfactors 2021'!$B51</f>
        <v>83.737161626915452</v>
      </c>
      <c r="C25" s="147">
        <f>G25*'Inflationfactors 2021'!$B51</f>
        <v>125.60539614143259</v>
      </c>
      <c r="D25" s="172">
        <f>H25*'Inflationfactors 2021'!$B51</f>
        <v>209.34255776834806</v>
      </c>
      <c r="E25" s="149"/>
      <c r="F25" s="148">
        <f t="shared" si="1"/>
        <v>40.668849745952137</v>
      </c>
      <c r="G25" s="147">
        <f t="shared" si="2"/>
        <v>61.00310643100174</v>
      </c>
      <c r="H25" s="147">
        <f t="shared" si="3"/>
        <v>101.67195617695388</v>
      </c>
      <c r="J25" s="105">
        <f t="shared" si="4"/>
        <v>241806</v>
      </c>
      <c r="K25" s="105">
        <v>362708</v>
      </c>
      <c r="L25" s="105">
        <v>604514</v>
      </c>
      <c r="M25" s="224"/>
      <c r="N25" s="39"/>
    </row>
    <row r="26" spans="1:14" x14ac:dyDescent="0.25">
      <c r="A26" s="45">
        <v>1986</v>
      </c>
      <c r="B26" s="148">
        <f>F26*'Inflationfactors 2021'!$B52</f>
        <v>90.244508243731218</v>
      </c>
      <c r="C26" s="147">
        <f>G26*'Inflationfactors 2021'!$B52</f>
        <v>135.36642817618696</v>
      </c>
      <c r="D26" s="172">
        <f>H26*'Inflationfactors 2021'!$B52</f>
        <v>225.61093641991818</v>
      </c>
      <c r="E26" s="149"/>
      <c r="F26" s="148">
        <f t="shared" si="1"/>
        <v>45.417467661666436</v>
      </c>
      <c r="G26" s="147">
        <f t="shared" si="2"/>
        <v>68.126033304573198</v>
      </c>
      <c r="H26" s="147">
        <f t="shared" si="3"/>
        <v>113.54350096623963</v>
      </c>
      <c r="J26" s="105">
        <f t="shared" si="4"/>
        <v>270040</v>
      </c>
      <c r="K26" s="105">
        <v>405059</v>
      </c>
      <c r="L26" s="105">
        <v>675099</v>
      </c>
      <c r="M26" s="224"/>
      <c r="N26" s="39"/>
    </row>
    <row r="27" spans="1:14" x14ac:dyDescent="0.25">
      <c r="A27" s="45">
        <v>1987</v>
      </c>
      <c r="B27" s="148">
        <f>F27*'Inflationfactors 2021'!$B53</f>
        <v>96.253503943165938</v>
      </c>
      <c r="C27" s="147">
        <f>G27*'Inflationfactors 2021'!$B53</f>
        <v>144.38025591474891</v>
      </c>
      <c r="D27" s="172">
        <f>H27*'Inflationfactors 2021'!$B53</f>
        <v>240.63375985791484</v>
      </c>
      <c r="E27" s="149"/>
      <c r="F27" s="148">
        <f t="shared" si="1"/>
        <v>50.210487189966578</v>
      </c>
      <c r="G27" s="147">
        <f t="shared" si="2"/>
        <v>75.315730784949878</v>
      </c>
      <c r="H27" s="147">
        <f t="shared" si="3"/>
        <v>125.52621797491645</v>
      </c>
      <c r="J27" s="105">
        <f t="shared" si="4"/>
        <v>298538</v>
      </c>
      <c r="K27" s="105">
        <v>447807</v>
      </c>
      <c r="L27" s="105">
        <v>746345</v>
      </c>
      <c r="M27" s="224"/>
      <c r="N27" s="39"/>
    </row>
    <row r="28" spans="1:14" x14ac:dyDescent="0.25">
      <c r="A28" s="45">
        <v>1988</v>
      </c>
      <c r="B28" s="148">
        <f>F28*'Inflationfactors 2021'!$B54</f>
        <v>115.56714583406915</v>
      </c>
      <c r="C28" s="147">
        <f>G28*'Inflationfactors 2021'!$B54</f>
        <v>142.66057994560802</v>
      </c>
      <c r="D28" s="172">
        <f>H28*'Inflationfactors 2021'!$B54</f>
        <v>258.22772577967714</v>
      </c>
      <c r="E28" s="149"/>
      <c r="F28" s="148">
        <f t="shared" si="1"/>
        <v>63.255142766321377</v>
      </c>
      <c r="G28" s="147">
        <f t="shared" si="2"/>
        <v>78.084608618285728</v>
      </c>
      <c r="H28" s="147">
        <f t="shared" si="3"/>
        <v>141.3397513846071</v>
      </c>
      <c r="J28" s="105">
        <f t="shared" si="4"/>
        <v>376098</v>
      </c>
      <c r="K28" s="105">
        <v>464270</v>
      </c>
      <c r="L28" s="105">
        <v>840368</v>
      </c>
      <c r="M28" s="224"/>
      <c r="N28" s="39"/>
    </row>
    <row r="29" spans="1:14" x14ac:dyDescent="0.25">
      <c r="A29" s="45">
        <v>1989</v>
      </c>
      <c r="B29" s="148">
        <f>F29*'Inflationfactors 2021'!$B55</f>
        <v>123.08353019730126</v>
      </c>
      <c r="C29" s="147">
        <f>G29*'Inflationfactors 2021'!$B55</f>
        <v>150.41422163468573</v>
      </c>
      <c r="D29" s="172">
        <f>H29*'Inflationfactors 2021'!$B55</f>
        <v>273.49775183198699</v>
      </c>
      <c r="E29" s="149"/>
      <c r="F29" s="148">
        <f t="shared" si="1"/>
        <v>71.810694397491986</v>
      </c>
      <c r="G29" s="147">
        <f t="shared" si="2"/>
        <v>87.756255329454916</v>
      </c>
      <c r="H29" s="147">
        <f t="shared" si="3"/>
        <v>159.56694972694689</v>
      </c>
      <c r="J29" s="105">
        <f t="shared" si="4"/>
        <v>426967</v>
      </c>
      <c r="K29" s="105">
        <v>521775</v>
      </c>
      <c r="L29" s="105">
        <v>948742</v>
      </c>
      <c r="M29" s="224"/>
      <c r="N29" s="39"/>
    </row>
    <row r="30" spans="1:14" ht="18" customHeight="1" x14ac:dyDescent="0.25">
      <c r="A30" s="45">
        <v>1990</v>
      </c>
      <c r="B30" s="148">
        <f>F30*'Inflationfactors 2021'!$B56</f>
        <v>132.04156663689739</v>
      </c>
      <c r="C30" s="147">
        <f>G30*'Inflationfactors 2021'!$B56</f>
        <v>161.41001760927588</v>
      </c>
      <c r="D30" s="172">
        <f>H30*'Inflationfactors 2021'!$B56</f>
        <v>293.4515842461733</v>
      </c>
      <c r="E30" s="149"/>
      <c r="F30" s="148">
        <f t="shared" si="1"/>
        <v>81.70889024560482</v>
      </c>
      <c r="G30" s="147">
        <f t="shared" si="2"/>
        <v>99.882436639403394</v>
      </c>
      <c r="H30" s="147">
        <f t="shared" si="3"/>
        <v>181.59132688500821</v>
      </c>
      <c r="J30" s="105">
        <f t="shared" si="4"/>
        <v>485819</v>
      </c>
      <c r="K30" s="105">
        <v>593874</v>
      </c>
      <c r="L30" s="105">
        <v>1079693</v>
      </c>
      <c r="M30" s="224"/>
      <c r="N30" s="39"/>
    </row>
    <row r="31" spans="1:14" x14ac:dyDescent="0.25">
      <c r="A31" s="45">
        <v>1991</v>
      </c>
      <c r="B31" s="148">
        <f>F31*'Inflationfactors 2021'!$B57</f>
        <v>132.73230503235095</v>
      </c>
      <c r="C31" s="147">
        <f>G31*'Inflationfactors 2021'!$B57</f>
        <v>162.68261895511571</v>
      </c>
      <c r="D31" s="172">
        <f>H31*'Inflationfactors 2021'!$B57</f>
        <v>295.41492398746664</v>
      </c>
      <c r="E31" s="149"/>
      <c r="F31" s="148">
        <f t="shared" si="1"/>
        <v>85.523392417751893</v>
      </c>
      <c r="G31" s="147">
        <f t="shared" si="2"/>
        <v>104.82127509994568</v>
      </c>
      <c r="H31" s="147">
        <f t="shared" si="3"/>
        <v>190.34466751769756</v>
      </c>
      <c r="J31" s="105">
        <f t="shared" si="4"/>
        <v>508499</v>
      </c>
      <c r="K31" s="105">
        <v>623239</v>
      </c>
      <c r="L31" s="105">
        <v>1131738</v>
      </c>
      <c r="M31" s="224"/>
      <c r="N31" s="39"/>
    </row>
    <row r="32" spans="1:14" x14ac:dyDescent="0.25">
      <c r="A32" s="45">
        <v>1992</v>
      </c>
      <c r="B32" s="148">
        <f>F32*'Inflationfactors 2021'!$B58</f>
        <v>138.5312879999596</v>
      </c>
      <c r="C32" s="147">
        <f>G32*'Inflationfactors 2021'!$B58</f>
        <v>139.91763147670682</v>
      </c>
      <c r="D32" s="172">
        <f>H32*'Inflationfactors 2021'!$B58</f>
        <v>278.44891947666645</v>
      </c>
      <c r="E32" s="149"/>
      <c r="F32" s="148">
        <f t="shared" si="1"/>
        <v>91.560666226014291</v>
      </c>
      <c r="G32" s="147">
        <f t="shared" si="2"/>
        <v>92.476954049376616</v>
      </c>
      <c r="H32" s="147">
        <f t="shared" si="3"/>
        <v>184.03762027539091</v>
      </c>
      <c r="J32" s="105">
        <f t="shared" si="4"/>
        <v>544395</v>
      </c>
      <c r="K32" s="105">
        <v>549843</v>
      </c>
      <c r="L32" s="105">
        <v>1094238</v>
      </c>
      <c r="M32" s="224"/>
      <c r="N32" s="39"/>
    </row>
    <row r="33" spans="1:16" x14ac:dyDescent="0.25">
      <c r="A33" s="45">
        <v>1993</v>
      </c>
      <c r="B33" s="148">
        <f>F33*'Inflationfactors 2021'!$B59</f>
        <v>127.64777142588044</v>
      </c>
      <c r="C33" s="147">
        <f>G33*'Inflationfactors 2021'!$B59</f>
        <v>127.66919284932213</v>
      </c>
      <c r="D33" s="172">
        <f>H33*'Inflationfactors 2021'!$B59</f>
        <v>255.31696427520254</v>
      </c>
      <c r="E33" s="149"/>
      <c r="F33" s="148">
        <f t="shared" si="1"/>
        <v>86.190257546171793</v>
      </c>
      <c r="G33" s="147">
        <f t="shared" si="2"/>
        <v>86.204721707847483</v>
      </c>
      <c r="H33" s="147">
        <f t="shared" si="3"/>
        <v>172.39497925401926</v>
      </c>
      <c r="J33" s="105">
        <f t="shared" si="4"/>
        <v>512464</v>
      </c>
      <c r="K33" s="105">
        <v>512550</v>
      </c>
      <c r="L33" s="105">
        <v>1025014</v>
      </c>
      <c r="M33" s="224"/>
      <c r="N33" s="39"/>
    </row>
    <row r="34" spans="1:16" x14ac:dyDescent="0.25">
      <c r="A34" s="45">
        <v>1994</v>
      </c>
      <c r="B34" s="148">
        <f>F34*'Inflationfactors 2021'!$B60</f>
        <v>127.38481330299223</v>
      </c>
      <c r="C34" s="147">
        <f>G34*'Inflationfactors 2021'!$B60</f>
        <v>127.40503151000802</v>
      </c>
      <c r="D34" s="172">
        <f>H34*'Inflationfactors 2021'!$B60</f>
        <v>254.78984481300023</v>
      </c>
      <c r="E34" s="149"/>
      <c r="F34" s="148">
        <f t="shared" si="1"/>
        <v>86.892778515001524</v>
      </c>
      <c r="G34" s="147">
        <f t="shared" si="2"/>
        <v>86.906569924971365</v>
      </c>
      <c r="H34" s="147">
        <f t="shared" si="3"/>
        <v>173.79934843997287</v>
      </c>
      <c r="J34" s="105">
        <f t="shared" si="4"/>
        <v>516641</v>
      </c>
      <c r="K34" s="105">
        <v>516723</v>
      </c>
      <c r="L34" s="105">
        <v>1033364</v>
      </c>
      <c r="M34" s="224"/>
      <c r="N34" s="39"/>
    </row>
    <row r="35" spans="1:16" ht="18" customHeight="1" x14ac:dyDescent="0.25">
      <c r="A35" s="45">
        <v>1995</v>
      </c>
      <c r="B35" s="148">
        <f>F35*'Inflationfactors 2021'!$B61</f>
        <v>147.29807441642996</v>
      </c>
      <c r="C35" s="147">
        <f>G35*'Inflationfactors 2021'!$B61</f>
        <v>127.60447951723339</v>
      </c>
      <c r="D35" s="172">
        <f>H35*'Inflationfactors 2021'!$B61</f>
        <v>274.90255393366334</v>
      </c>
      <c r="E35" s="149"/>
      <c r="F35" s="148">
        <f t="shared" si="1"/>
        <v>101.51486865363883</v>
      </c>
      <c r="G35" s="147">
        <f t="shared" si="2"/>
        <v>87.942439364047814</v>
      </c>
      <c r="H35" s="147">
        <f t="shared" si="3"/>
        <v>189.45730801768664</v>
      </c>
      <c r="J35" s="105">
        <f t="shared" si="4"/>
        <v>603580</v>
      </c>
      <c r="K35" s="105">
        <v>522882</v>
      </c>
      <c r="L35" s="105">
        <v>1126462</v>
      </c>
      <c r="M35" s="224"/>
      <c r="N35" s="39"/>
    </row>
    <row r="36" spans="1:16" x14ac:dyDescent="0.25">
      <c r="A36" s="45">
        <v>1996</v>
      </c>
      <c r="B36" s="148">
        <f>F36*'Inflationfactors 2021'!$B62</f>
        <v>160.4853414130813</v>
      </c>
      <c r="C36" s="147">
        <f>G36*'Inflationfactors 2021'!$B62</f>
        <v>138.31416613266998</v>
      </c>
      <c r="D36" s="172">
        <f>H36*'Inflationfactors 2021'!$B62</f>
        <v>298.79950754575128</v>
      </c>
      <c r="E36" s="149"/>
      <c r="F36" s="148">
        <f t="shared" si="1"/>
        <v>111.21645281571816</v>
      </c>
      <c r="G36" s="147">
        <f t="shared" si="2"/>
        <v>95.851812981753284</v>
      </c>
      <c r="H36" s="147">
        <f t="shared" si="3"/>
        <v>207.06826579747144</v>
      </c>
      <c r="J36" s="105">
        <f t="shared" si="4"/>
        <v>661263</v>
      </c>
      <c r="K36" s="105">
        <v>569909</v>
      </c>
      <c r="L36" s="105">
        <v>1231172</v>
      </c>
      <c r="M36" s="224"/>
      <c r="N36" s="39"/>
    </row>
    <row r="37" spans="1:16" x14ac:dyDescent="0.25">
      <c r="A37" s="45">
        <v>1997</v>
      </c>
      <c r="B37" s="148">
        <f>F37*'Inflationfactors 2021'!$B63</f>
        <v>168.08022311810325</v>
      </c>
      <c r="C37" s="147">
        <f>G37*'Inflationfactors 2021'!$B63</f>
        <v>143.84022231080121</v>
      </c>
      <c r="D37" s="172">
        <f>H37*'Inflationfactors 2021'!$B63</f>
        <v>311.92044542890449</v>
      </c>
      <c r="E37" s="149"/>
      <c r="F37" s="148">
        <f t="shared" si="1"/>
        <v>117.95103376709</v>
      </c>
      <c r="G37" s="147">
        <f t="shared" si="2"/>
        <v>100.94050688477277</v>
      </c>
      <c r="H37" s="147">
        <f t="shared" si="3"/>
        <v>218.89154065186278</v>
      </c>
      <c r="J37" s="105">
        <f t="shared" si="4"/>
        <v>701305</v>
      </c>
      <c r="K37" s="105">
        <v>600165</v>
      </c>
      <c r="L37" s="105">
        <v>1301470</v>
      </c>
      <c r="M37" s="224"/>
      <c r="N37" s="39"/>
    </row>
    <row r="38" spans="1:16" x14ac:dyDescent="0.25">
      <c r="A38" s="45">
        <v>1998</v>
      </c>
      <c r="B38" s="148">
        <f>F38*'Inflationfactors 2021'!$B64</f>
        <v>184.36864405211804</v>
      </c>
      <c r="C38" s="147">
        <f>G38*'Inflationfactors 2021'!$B64</f>
        <v>154.98034892267222</v>
      </c>
      <c r="D38" s="172">
        <f>H38*'Inflationfactors 2021'!$B64</f>
        <v>339.34899297479029</v>
      </c>
      <c r="E38" s="149"/>
      <c r="F38" s="148">
        <f t="shared" si="1"/>
        <v>131.12990330876107</v>
      </c>
      <c r="G38" s="147">
        <f t="shared" si="2"/>
        <v>110.2278441839774</v>
      </c>
      <c r="H38" s="147">
        <f t="shared" si="3"/>
        <v>241.35774749273847</v>
      </c>
      <c r="J38" s="105">
        <f t="shared" si="4"/>
        <v>779663</v>
      </c>
      <c r="K38" s="105">
        <v>655385</v>
      </c>
      <c r="L38" s="105">
        <v>1435048</v>
      </c>
      <c r="M38" s="224"/>
      <c r="N38" s="39"/>
      <c r="O38" s="23"/>
      <c r="P38" s="23"/>
    </row>
    <row r="39" spans="1:16" x14ac:dyDescent="0.25">
      <c r="A39" s="45">
        <v>1999</v>
      </c>
      <c r="B39" s="148">
        <f>F39*'Inflationfactors 2021'!$B65</f>
        <v>193.29453283086008</v>
      </c>
      <c r="C39" s="147">
        <f>G39*'Inflationfactors 2021'!$B65</f>
        <v>163.21714879282106</v>
      </c>
      <c r="D39" s="172">
        <f>H39*'Inflationfactors 2021'!$B65</f>
        <v>356.51168162368123</v>
      </c>
      <c r="E39" s="149"/>
      <c r="F39" s="148">
        <f t="shared" ref="F39:H41" si="5">J39/$M$3/$M$4</f>
        <v>139.16093076375816</v>
      </c>
      <c r="G39" s="147">
        <f t="shared" si="5"/>
        <v>117.50694657510516</v>
      </c>
      <c r="H39" s="147">
        <f t="shared" si="5"/>
        <v>256.66787733886338</v>
      </c>
      <c r="J39" s="105">
        <f t="shared" si="4"/>
        <v>827413.32086999994</v>
      </c>
      <c r="K39" s="105">
        <v>698664.57746000006</v>
      </c>
      <c r="L39" s="105">
        <v>1526077.89833</v>
      </c>
      <c r="M39" s="224"/>
      <c r="N39" s="39"/>
      <c r="O39" s="23"/>
      <c r="P39" s="23"/>
    </row>
    <row r="40" spans="1:16" ht="18" customHeight="1" x14ac:dyDescent="0.25">
      <c r="A40" s="45">
        <v>2000</v>
      </c>
      <c r="B40" s="148">
        <f>F40*'Inflationfactors 2021'!$B66</f>
        <v>209.75254498216373</v>
      </c>
      <c r="C40" s="147">
        <f>G40*'Inflationfactors 2021'!$B66</f>
        <v>173.30432904856426</v>
      </c>
      <c r="D40" s="172">
        <f>H40*'Inflationfactors 2021'!$B66</f>
        <v>383.05687403072801</v>
      </c>
      <c r="E40" s="149"/>
      <c r="F40" s="148">
        <f t="shared" si="5"/>
        <v>156.06588168315753</v>
      </c>
      <c r="G40" s="147">
        <f t="shared" si="5"/>
        <v>128.94667339922935</v>
      </c>
      <c r="H40" s="147">
        <f t="shared" si="5"/>
        <v>285.01255508238688</v>
      </c>
      <c r="J40" s="105">
        <f t="shared" si="4"/>
        <v>927925.59470000013</v>
      </c>
      <c r="K40" s="105">
        <v>766682.10442999995</v>
      </c>
      <c r="L40" s="105">
        <v>1694607.6991300001</v>
      </c>
      <c r="M40" s="224"/>
      <c r="N40" s="39"/>
      <c r="O40" s="23"/>
      <c r="P40" s="23"/>
    </row>
    <row r="41" spans="1:16" x14ac:dyDescent="0.25">
      <c r="A41" s="45">
        <v>2001</v>
      </c>
      <c r="B41" s="148">
        <f>F41*'Inflationfactors 2021'!$B67</f>
        <v>225.3315591290052</v>
      </c>
      <c r="C41" s="147">
        <f>G41*'Inflationfactors 2021'!$B67</f>
        <v>184.4682542026967</v>
      </c>
      <c r="D41" s="172">
        <f>H41*'Inflationfactors 2021'!$B67</f>
        <v>409.79981333170196</v>
      </c>
      <c r="E41" s="149"/>
      <c r="F41" s="148">
        <f t="shared" si="5"/>
        <v>172.00882376259938</v>
      </c>
      <c r="G41" s="147">
        <f t="shared" si="5"/>
        <v>140.81546122343258</v>
      </c>
      <c r="H41" s="147">
        <f t="shared" si="5"/>
        <v>312.82428498603201</v>
      </c>
      <c r="J41" s="105">
        <f t="shared" si="4"/>
        <v>1022718.0237100001</v>
      </c>
      <c r="K41" s="105">
        <v>837250.71225999994</v>
      </c>
      <c r="L41" s="105">
        <v>1859968.73597</v>
      </c>
      <c r="M41" s="224"/>
      <c r="N41" s="39"/>
      <c r="O41" s="23"/>
      <c r="P41" s="23"/>
    </row>
    <row r="42" spans="1:16" ht="12.75" customHeight="1" x14ac:dyDescent="0.25">
      <c r="A42" s="45">
        <v>2002</v>
      </c>
      <c r="B42" s="148">
        <f>F42*'Inflationfactors 2021'!$B68</f>
        <v>243.20815526009994</v>
      </c>
      <c r="C42" s="147">
        <f>G42*'Inflationfactors 2021'!$B68</f>
        <v>197.26762797360001</v>
      </c>
      <c r="D42" s="172">
        <f>H42*'Inflationfactors 2021'!$B68</f>
        <v>440.47578323369999</v>
      </c>
      <c r="E42" s="149"/>
      <c r="F42" s="148">
        <f>J42/$F$2</f>
        <v>188.53345368999996</v>
      </c>
      <c r="G42" s="147">
        <f>K42/$F$2</f>
        <v>152.92064184</v>
      </c>
      <c r="H42" s="147">
        <f>L42/$F$2</f>
        <v>341.45409552999996</v>
      </c>
      <c r="J42" s="39">
        <f t="shared" si="4"/>
        <v>188533453.68999997</v>
      </c>
      <c r="K42" s="41">
        <v>152920641.84</v>
      </c>
      <c r="L42" s="39">
        <v>341454095.52999997</v>
      </c>
      <c r="M42" s="225" t="s">
        <v>30</v>
      </c>
      <c r="O42" s="23"/>
      <c r="P42" s="23"/>
    </row>
    <row r="43" spans="1:16" x14ac:dyDescent="0.25">
      <c r="A43" s="45">
        <v>2003</v>
      </c>
      <c r="B43" s="148">
        <f>F43*'Inflationfactors 2021'!$B69</f>
        <v>265.97964309900999</v>
      </c>
      <c r="C43" s="147">
        <f>G43*'Inflationfactors 2021'!$B69</f>
        <v>213.64375900791998</v>
      </c>
      <c r="D43" s="172">
        <f>H43*'Inflationfactors 2021'!$B69</f>
        <v>479.62340210692997</v>
      </c>
      <c r="E43" s="149"/>
      <c r="F43" s="148">
        <f t="shared" ref="F43:F53" si="6">J43/$F$2</f>
        <v>207.95906419000002</v>
      </c>
      <c r="G43" s="147">
        <f t="shared" ref="G43:G53" si="7">K43/$F$2</f>
        <v>167.03968648</v>
      </c>
      <c r="H43" s="147">
        <f t="shared" ref="H43:H53" si="8">L43/$F$2</f>
        <v>374.99875066999999</v>
      </c>
      <c r="J43" s="39">
        <f t="shared" si="4"/>
        <v>207959064.19000003</v>
      </c>
      <c r="K43" s="41">
        <v>167039686.47999999</v>
      </c>
      <c r="L43" s="39">
        <v>374998750.67000002</v>
      </c>
      <c r="M43" s="225"/>
      <c r="O43" s="23"/>
      <c r="P43" s="23"/>
    </row>
    <row r="44" spans="1:16" x14ac:dyDescent="0.25">
      <c r="A44" s="45">
        <v>2004</v>
      </c>
      <c r="B44" s="148">
        <f>F44*'Inflationfactors 2021'!$B70</f>
        <v>283.93233807800993</v>
      </c>
      <c r="C44" s="147">
        <f>G44*'Inflationfactors 2021'!$B70</f>
        <v>226.93394902540999</v>
      </c>
      <c r="D44" s="172">
        <f>H44*'Inflationfactors 2021'!$B70</f>
        <v>510.86628710341995</v>
      </c>
      <c r="E44" s="149"/>
      <c r="F44" s="148">
        <f t="shared" si="6"/>
        <v>222.34325612999996</v>
      </c>
      <c r="G44" s="147">
        <f t="shared" si="7"/>
        <v>177.70865233000001</v>
      </c>
      <c r="H44" s="147">
        <f t="shared" si="8"/>
        <v>400.05190845999999</v>
      </c>
      <c r="J44" s="39">
        <f t="shared" si="4"/>
        <v>222343256.12999997</v>
      </c>
      <c r="K44" s="41">
        <v>177708652.33000001</v>
      </c>
      <c r="L44" s="39">
        <v>400051908.45999998</v>
      </c>
      <c r="M44" s="225"/>
      <c r="O44" s="23"/>
      <c r="P44" s="23"/>
    </row>
    <row r="45" spans="1:16" ht="18" customHeight="1" x14ac:dyDescent="0.25">
      <c r="A45" s="45">
        <v>2005</v>
      </c>
      <c r="B45" s="148">
        <f>F45*'Inflationfactors 2021'!$B71</f>
        <v>300.38141008038002</v>
      </c>
      <c r="C45" s="147">
        <f>G45*'Inflationfactors 2021'!$B71</f>
        <v>238.26292492499999</v>
      </c>
      <c r="D45" s="172">
        <f>H45*'Inflationfactors 2021'!$B71</f>
        <v>538.64433500538007</v>
      </c>
      <c r="E45" s="149"/>
      <c r="F45" s="148">
        <f t="shared" si="6"/>
        <v>237.26809643000001</v>
      </c>
      <c r="G45" s="147">
        <f t="shared" si="7"/>
        <v>188.20136249999999</v>
      </c>
      <c r="H45" s="147">
        <f t="shared" si="8"/>
        <v>425.46945893000003</v>
      </c>
      <c r="I45" s="11"/>
      <c r="J45" s="39">
        <f t="shared" si="4"/>
        <v>237268096.43000001</v>
      </c>
      <c r="K45" s="41">
        <v>188201362.5</v>
      </c>
      <c r="L45" s="39">
        <v>425469458.93000001</v>
      </c>
      <c r="M45" s="225"/>
      <c r="O45" s="23"/>
      <c r="P45" s="23"/>
    </row>
    <row r="46" spans="1:16" ht="12.75" customHeight="1" x14ac:dyDescent="0.25">
      <c r="A46" s="45">
        <v>2006</v>
      </c>
      <c r="B46" s="148">
        <f>F46*'Inflationfactors 2021'!$B72</f>
        <v>300.42727758799998</v>
      </c>
      <c r="C46" s="147">
        <f>G46*'Inflationfactors 2021'!$B72</f>
        <v>270.63551277199997</v>
      </c>
      <c r="D46" s="172">
        <f>H46*'Inflationfactors 2021'!$B72</f>
        <v>571.06279036000001</v>
      </c>
      <c r="E46" s="149"/>
      <c r="F46" s="148">
        <f t="shared" si="6"/>
        <v>241.50102699999999</v>
      </c>
      <c r="G46" s="147">
        <f t="shared" si="7"/>
        <v>217.552663</v>
      </c>
      <c r="H46" s="147">
        <f t="shared" si="8"/>
        <v>459.05369000000002</v>
      </c>
      <c r="I46" s="11"/>
      <c r="J46" s="39">
        <f t="shared" si="4"/>
        <v>241501027</v>
      </c>
      <c r="K46" s="41">
        <v>217552663</v>
      </c>
      <c r="L46" s="41">
        <v>459053690</v>
      </c>
      <c r="M46" s="225"/>
      <c r="O46" s="23"/>
      <c r="P46" s="23"/>
    </row>
    <row r="47" spans="1:16" x14ac:dyDescent="0.25">
      <c r="A47" s="45">
        <v>2007</v>
      </c>
      <c r="B47" s="148">
        <f>F47*'Inflationfactors 2021'!$B73</f>
        <v>317.80304270600004</v>
      </c>
      <c r="C47" s="147">
        <f>G47*'Inflationfactors 2021'!$B73</f>
        <v>287.26846784400004</v>
      </c>
      <c r="D47" s="172">
        <f>H47*'Inflationfactors 2021'!$B73</f>
        <v>605.07151054999997</v>
      </c>
      <c r="E47" s="149"/>
      <c r="F47" s="148">
        <f t="shared" si="6"/>
        <v>261.99756200000002</v>
      </c>
      <c r="G47" s="147">
        <f t="shared" si="7"/>
        <v>236.82478800000001</v>
      </c>
      <c r="H47" s="147">
        <f t="shared" si="8"/>
        <v>498.82234999999997</v>
      </c>
      <c r="I47" s="11"/>
      <c r="J47" s="39">
        <f t="shared" si="4"/>
        <v>261997562</v>
      </c>
      <c r="K47" s="41">
        <v>236824788</v>
      </c>
      <c r="L47" s="41">
        <v>498822350</v>
      </c>
      <c r="M47" s="225"/>
      <c r="O47" s="23"/>
      <c r="P47" s="23"/>
    </row>
    <row r="48" spans="1:16" x14ac:dyDescent="0.25">
      <c r="A48" s="45">
        <v>2008</v>
      </c>
      <c r="B48" s="148">
        <f>F48*'Inflationfactors 2021'!$B74</f>
        <v>349.82675386999995</v>
      </c>
      <c r="C48" s="147">
        <f>G48*'Inflationfactors 2021'!$B74</f>
        <v>305.76786393999993</v>
      </c>
      <c r="D48" s="172">
        <f>H48*'Inflationfactors 2021'!$B74</f>
        <v>655.59461781000005</v>
      </c>
      <c r="E48" s="149"/>
      <c r="F48" s="148">
        <f t="shared" si="6"/>
        <v>300.02294499999999</v>
      </c>
      <c r="G48" s="147">
        <f t="shared" si="7"/>
        <v>262.23658999999998</v>
      </c>
      <c r="H48" s="147">
        <f t="shared" si="8"/>
        <v>562.25953500000003</v>
      </c>
      <c r="I48" s="11"/>
      <c r="J48" s="39">
        <f t="shared" si="4"/>
        <v>300022945</v>
      </c>
      <c r="K48" s="41">
        <v>262236590</v>
      </c>
      <c r="L48" s="41">
        <v>562259535</v>
      </c>
      <c r="M48" s="225"/>
      <c r="O48" s="23"/>
      <c r="P48" s="23"/>
    </row>
    <row r="49" spans="1:16" x14ac:dyDescent="0.25">
      <c r="A49" s="45">
        <v>2009</v>
      </c>
      <c r="B49" s="148">
        <f>F49*'Inflationfactors 2021'!$B75</f>
        <v>380.60988378599995</v>
      </c>
      <c r="C49" s="147">
        <f>G49*'Inflationfactors 2021'!$B75</f>
        <v>317.71630552199997</v>
      </c>
      <c r="D49" s="172">
        <f>H49*'Inflationfactors 2021'!$B75</f>
        <v>698.32618930800004</v>
      </c>
      <c r="E49" s="150"/>
      <c r="F49" s="148">
        <f t="shared" si="6"/>
        <v>326.42357099999998</v>
      </c>
      <c r="G49" s="147">
        <f t="shared" si="7"/>
        <v>272.48396700000001</v>
      </c>
      <c r="H49" s="147">
        <f t="shared" si="8"/>
        <v>598.90753800000005</v>
      </c>
      <c r="I49" s="11"/>
      <c r="J49" s="39">
        <f t="shared" si="4"/>
        <v>326423571</v>
      </c>
      <c r="K49" s="41">
        <v>272483967</v>
      </c>
      <c r="L49" s="41">
        <v>598907538</v>
      </c>
      <c r="M49" s="225"/>
      <c r="O49" s="23"/>
      <c r="P49" s="23"/>
    </row>
    <row r="50" spans="1:16" ht="18" customHeight="1" x14ac:dyDescent="0.25">
      <c r="A50" s="45">
        <v>2010</v>
      </c>
      <c r="B50" s="148">
        <f>F50*'Inflationfactors 2021'!$B76</f>
        <v>392.74884258048002</v>
      </c>
      <c r="C50" s="147">
        <f>G50*'Inflationfactors 2021'!$B76</f>
        <v>328.11146756351997</v>
      </c>
      <c r="D50" s="172">
        <f>H50*'Inflationfactors 2021'!$B76</f>
        <v>720.86031014399998</v>
      </c>
      <c r="E50" s="150"/>
      <c r="F50" s="148">
        <f t="shared" si="6"/>
        <v>340.92781474000003</v>
      </c>
      <c r="G50" s="147">
        <f t="shared" si="7"/>
        <v>284.81898225999998</v>
      </c>
      <c r="H50" s="147">
        <f t="shared" si="8"/>
        <v>625.74679700000002</v>
      </c>
      <c r="I50" s="11"/>
      <c r="J50" s="39">
        <v>340927814.74000001</v>
      </c>
      <c r="K50" s="41">
        <v>284818982.25999999</v>
      </c>
      <c r="L50" s="41">
        <v>625746797</v>
      </c>
      <c r="M50" s="225"/>
      <c r="O50" s="23"/>
      <c r="P50" s="23"/>
    </row>
    <row r="51" spans="1:16" x14ac:dyDescent="0.25">
      <c r="A51" s="45">
        <v>2011</v>
      </c>
      <c r="B51" s="148">
        <f>F51*'Inflationfactors 2021'!$B77</f>
        <v>424.11099358844996</v>
      </c>
      <c r="C51" s="147">
        <f>G51*'Inflationfactors 2021'!$B77</f>
        <v>337.38525081555002</v>
      </c>
      <c r="D51" s="172">
        <f>H51*'Inflationfactors 2021'!$B77</f>
        <v>761.49624440399998</v>
      </c>
      <c r="E51" s="150"/>
      <c r="F51" s="148">
        <f t="shared" si="6"/>
        <v>381.05210564999999</v>
      </c>
      <c r="G51" s="147">
        <f t="shared" si="7"/>
        <v>303.13140235000003</v>
      </c>
      <c r="H51" s="147">
        <f t="shared" si="8"/>
        <v>684.18350799999996</v>
      </c>
      <c r="I51" s="11"/>
      <c r="J51" s="39">
        <v>381052105.64999998</v>
      </c>
      <c r="K51" s="41">
        <v>303131402.35000002</v>
      </c>
      <c r="L51" s="41">
        <v>684183508</v>
      </c>
      <c r="M51" s="225"/>
      <c r="O51" s="23"/>
      <c r="P51" s="23"/>
    </row>
    <row r="52" spans="1:16" x14ac:dyDescent="0.25">
      <c r="A52" s="45">
        <v>2012</v>
      </c>
      <c r="B52" s="148">
        <f>F52*'Inflationfactors 2021'!$B78</f>
        <v>446.81496157499998</v>
      </c>
      <c r="C52" s="147">
        <f>G52*'Inflationfactors 2021'!$B78</f>
        <v>347.46452268299998</v>
      </c>
      <c r="D52" s="172">
        <f>H52*'Inflationfactors 2021'!$B78</f>
        <v>794.27948425800002</v>
      </c>
      <c r="E52" s="150"/>
      <c r="F52" s="148">
        <f t="shared" si="6"/>
        <v>412.57152500000001</v>
      </c>
      <c r="G52" s="147">
        <f t="shared" si="7"/>
        <v>320.83520099999998</v>
      </c>
      <c r="H52" s="147">
        <f t="shared" si="8"/>
        <v>733.40672600000005</v>
      </c>
      <c r="I52" s="11"/>
      <c r="J52" s="39">
        <v>412571525</v>
      </c>
      <c r="K52" s="41">
        <v>320835201</v>
      </c>
      <c r="L52" s="41">
        <v>733406726</v>
      </c>
      <c r="M52" s="225"/>
      <c r="O52" s="23"/>
      <c r="P52" s="23"/>
    </row>
    <row r="53" spans="1:16" x14ac:dyDescent="0.25">
      <c r="A53" s="45">
        <v>2013</v>
      </c>
      <c r="B53" s="148">
        <f>F53*'Inflationfactors 2021'!$B79</f>
        <v>469.72606368687997</v>
      </c>
      <c r="C53" s="147">
        <f>G53*'Inflationfactors 2021'!$B79</f>
        <v>357.97320272912003</v>
      </c>
      <c r="D53" s="172">
        <f>H53*'Inflationfactors 2021'!$B79</f>
        <v>827.69926641599989</v>
      </c>
      <c r="E53" s="150"/>
      <c r="F53" s="148">
        <f t="shared" si="6"/>
        <v>440.23061264</v>
      </c>
      <c r="G53" s="147">
        <f t="shared" si="7"/>
        <v>335.49503536000003</v>
      </c>
      <c r="H53" s="147">
        <f t="shared" si="8"/>
        <v>775.72564799999998</v>
      </c>
      <c r="J53" s="39">
        <v>440230612.63999999</v>
      </c>
      <c r="K53" s="41">
        <v>335495035.36000001</v>
      </c>
      <c r="L53" s="41">
        <v>775725648</v>
      </c>
      <c r="M53" s="225"/>
      <c r="O53" s="23"/>
      <c r="P53" s="23"/>
    </row>
    <row r="54" spans="1:16" x14ac:dyDescent="0.25">
      <c r="A54" s="45">
        <v>2014</v>
      </c>
      <c r="B54" s="148">
        <f>F54*'Inflationfactors 2021'!$B80</f>
        <v>466.95751177151999</v>
      </c>
      <c r="C54" s="147">
        <f>G54*'Inflationfactors 2021'!$B80</f>
        <v>354.49744237248001</v>
      </c>
      <c r="D54" s="172">
        <f>H54*'Inflationfactors 2021'!$B80</f>
        <v>821.45495414400011</v>
      </c>
      <c r="E54" s="150"/>
      <c r="F54" s="148">
        <f t="shared" ref="F54:H56" si="9">J54/$F$2</f>
        <v>442.19461342</v>
      </c>
      <c r="G54" s="147">
        <f t="shared" si="9"/>
        <v>335.69833557999999</v>
      </c>
      <c r="H54" s="147">
        <f t="shared" si="9"/>
        <v>777.89294900000004</v>
      </c>
      <c r="J54" s="39">
        <v>442194613.42000002</v>
      </c>
      <c r="K54" s="41">
        <v>335698335.57999998</v>
      </c>
      <c r="L54" s="41">
        <v>777892949</v>
      </c>
      <c r="M54" s="225"/>
      <c r="O54" s="23"/>
      <c r="P54" s="23"/>
    </row>
    <row r="55" spans="1:16" ht="18" customHeight="1" x14ac:dyDescent="0.25">
      <c r="A55" s="45">
        <v>2015</v>
      </c>
      <c r="B55" s="148">
        <f>F55*'Inflationfactors 2021'!$B81</f>
        <v>468.34625493067995</v>
      </c>
      <c r="C55" s="147">
        <f>G55*'Inflationfactors 2021'!$B81</f>
        <v>359.07171107132007</v>
      </c>
      <c r="D55" s="172">
        <f>H55*'Inflationfactors 2021'!$B81</f>
        <v>827.41796600200007</v>
      </c>
      <c r="E55" s="150"/>
      <c r="F55" s="148">
        <f t="shared" si="9"/>
        <v>442.67131845999995</v>
      </c>
      <c r="G55" s="147">
        <f t="shared" si="9"/>
        <v>339.38725054000003</v>
      </c>
      <c r="H55" s="147">
        <f t="shared" si="9"/>
        <v>782.05856900000003</v>
      </c>
      <c r="J55" s="39">
        <v>442671318.45999998</v>
      </c>
      <c r="K55" s="49">
        <v>339387250.54000002</v>
      </c>
      <c r="L55" s="49">
        <v>782058569</v>
      </c>
      <c r="M55" s="225"/>
      <c r="O55" s="23"/>
      <c r="P55" s="23"/>
    </row>
    <row r="56" spans="1:16" x14ac:dyDescent="0.25">
      <c r="A56" s="45">
        <v>2016</v>
      </c>
      <c r="B56" s="148">
        <f>F56*'Inflationfactors 2021'!$B82</f>
        <v>482.39768261429992</v>
      </c>
      <c r="C56" s="147">
        <f>G56*'Inflationfactors 2021'!$B82</f>
        <v>366.49195120569999</v>
      </c>
      <c r="D56" s="172">
        <f>H56*'Inflationfactors 2021'!$B82</f>
        <v>848.88963381999997</v>
      </c>
      <c r="E56" s="150"/>
      <c r="F56" s="148">
        <f t="shared" si="9"/>
        <v>457.24898825999998</v>
      </c>
      <c r="G56" s="147">
        <f t="shared" si="9"/>
        <v>347.38573574000003</v>
      </c>
      <c r="H56" s="147">
        <f t="shared" si="9"/>
        <v>804.63472400000001</v>
      </c>
      <c r="J56" s="39">
        <v>457248988.25999999</v>
      </c>
      <c r="K56" s="49">
        <v>347385735.74000001</v>
      </c>
      <c r="L56" s="49">
        <v>804634724</v>
      </c>
      <c r="M56" s="225"/>
      <c r="O56" s="23"/>
      <c r="P56" s="23"/>
    </row>
    <row r="57" spans="1:16" x14ac:dyDescent="0.25">
      <c r="A57" s="45">
        <v>2017</v>
      </c>
      <c r="B57" s="148">
        <f>F57*'Inflationfactors 2021'!$B83</f>
        <v>485.97162823817996</v>
      </c>
      <c r="C57" s="147">
        <f>G57*'Inflationfactors 2021'!$B83</f>
        <v>366.81194063382003</v>
      </c>
      <c r="D57" s="172">
        <f>H57*'Inflationfactors 2021'!$B83</f>
        <v>852.78356887199993</v>
      </c>
      <c r="E57" s="150"/>
      <c r="F57" s="148">
        <f t="shared" ref="F57" si="10">J57/$F$2</f>
        <v>464.15628293999998</v>
      </c>
      <c r="G57" s="147">
        <f t="shared" ref="G57" si="11">K57/$F$2</f>
        <v>350.34569306000003</v>
      </c>
      <c r="H57" s="147">
        <f t="shared" ref="H57" si="12">L57/$F$2</f>
        <v>814.50197600000001</v>
      </c>
      <c r="J57" s="39">
        <v>464156282.94</v>
      </c>
      <c r="K57" s="49">
        <v>350345693.06</v>
      </c>
      <c r="L57" s="49">
        <v>814501976</v>
      </c>
      <c r="M57" s="177"/>
      <c r="O57" s="23"/>
      <c r="P57" s="23"/>
    </row>
    <row r="58" spans="1:16" x14ac:dyDescent="0.25">
      <c r="A58" s="45">
        <v>2018</v>
      </c>
      <c r="B58" s="148">
        <f>F58*'Inflationfactors 2021'!$B84</f>
        <v>500.85520861859999</v>
      </c>
      <c r="C58" s="147">
        <f>G58*'Inflationfactors 2021'!$B84</f>
        <v>372.32542263509998</v>
      </c>
      <c r="D58" s="172">
        <f>H58*'Inflationfactors 2021'!$B84</f>
        <v>873.18063125369997</v>
      </c>
      <c r="E58" s="150"/>
      <c r="F58" s="148">
        <f t="shared" ref="F58" si="13">J58/$F$2</f>
        <v>483.91807596000001</v>
      </c>
      <c r="G58" s="147">
        <f t="shared" ref="G58" si="14">K58/$F$2</f>
        <v>359.73470786000001</v>
      </c>
      <c r="H58" s="147">
        <f t="shared" ref="H58" si="15">L58/$F$2</f>
        <v>843.65278382000008</v>
      </c>
      <c r="J58" s="39">
        <v>483918075.96000004</v>
      </c>
      <c r="K58" s="49">
        <v>359734707.86000001</v>
      </c>
      <c r="L58" s="49">
        <v>843652783.82000005</v>
      </c>
      <c r="M58" s="178"/>
      <c r="O58" s="23"/>
      <c r="P58" s="23"/>
    </row>
    <row r="59" spans="1:16" x14ac:dyDescent="0.25">
      <c r="A59" s="45">
        <v>2019</v>
      </c>
      <c r="B59" s="148">
        <f>F59*'Inflationfactors 2021'!$B85</f>
        <v>520.91368075574985</v>
      </c>
      <c r="C59" s="147">
        <f>G59*'Inflationfactors 2021'!$B85</f>
        <v>376.16583031925001</v>
      </c>
      <c r="D59" s="172">
        <f>H59*'Inflationfactors 2021'!$B85</f>
        <v>897.07951107499991</v>
      </c>
      <c r="E59" s="150"/>
      <c r="F59" s="148">
        <f t="shared" ref="F59" si="16">J59/$F$2</f>
        <v>508.20846902999995</v>
      </c>
      <c r="G59" s="147">
        <f t="shared" ref="G59" si="17">K59/$F$2</f>
        <v>366.99105397000005</v>
      </c>
      <c r="H59" s="147">
        <f t="shared" ref="H59" si="18">L59/$F$2</f>
        <v>875.199523</v>
      </c>
      <c r="J59" s="39">
        <v>508208469.02999997</v>
      </c>
      <c r="K59" s="49">
        <v>366991053.97000003</v>
      </c>
      <c r="L59" s="174">
        <v>875199523</v>
      </c>
      <c r="M59" s="179"/>
      <c r="O59" s="23"/>
      <c r="P59" s="23"/>
    </row>
    <row r="60" spans="1:16" x14ac:dyDescent="0.25">
      <c r="A60" s="45">
        <v>2020</v>
      </c>
      <c r="B60" s="148">
        <f>F60*'Inflationfactors 2021'!$B86</f>
        <v>519.54381090149991</v>
      </c>
      <c r="C60" s="147">
        <f>G60*'Inflationfactors 2021'!$B86</f>
        <v>379.28811434009998</v>
      </c>
      <c r="D60" s="172">
        <f>H60*'Inflationfactors 2021'!$B86</f>
        <v>898.83192524159995</v>
      </c>
      <c r="E60" s="150"/>
      <c r="F60" s="148">
        <f t="shared" ref="F60" si="19">J60/$F$2</f>
        <v>508.35989324999991</v>
      </c>
      <c r="G60" s="147">
        <f t="shared" ref="G60" si="20">K60/$F$2</f>
        <v>371.12339954999999</v>
      </c>
      <c r="H60" s="147">
        <f t="shared" ref="H60" si="21">L60/$F$2</f>
        <v>879.48329279999996</v>
      </c>
      <c r="J60" s="39">
        <v>508359893.24999994</v>
      </c>
      <c r="K60" s="49">
        <v>371123399.55000001</v>
      </c>
      <c r="L60" s="174">
        <v>879483292.79999995</v>
      </c>
      <c r="M60" s="171"/>
      <c r="O60" s="23"/>
      <c r="P60" s="23"/>
    </row>
    <row r="61" spans="1:16" x14ac:dyDescent="0.25">
      <c r="A61" s="45">
        <v>2021</v>
      </c>
      <c r="B61" s="148">
        <f>F61*'Inflationfactors 2021'!$B87</f>
        <v>505.19532600000002</v>
      </c>
      <c r="C61" s="147">
        <f>G61*'Inflationfactors 2021'!$B87</f>
        <v>393.95967300000001</v>
      </c>
      <c r="D61" s="172">
        <f>H61*'Inflationfactors 2021'!$B87</f>
        <v>899.15499899999998</v>
      </c>
      <c r="E61" s="150"/>
      <c r="F61" s="148">
        <f t="shared" ref="F61" si="22">J61/$F$2</f>
        <v>505.19532600000002</v>
      </c>
      <c r="G61" s="147">
        <f t="shared" ref="G61" si="23">K61/$F$2</f>
        <v>393.95967300000001</v>
      </c>
      <c r="H61" s="147">
        <f t="shared" ref="H61" si="24">L61/$F$2</f>
        <v>899.15499899999998</v>
      </c>
      <c r="J61" s="39">
        <v>505195326</v>
      </c>
      <c r="K61" s="49">
        <v>393959673</v>
      </c>
      <c r="L61" s="174">
        <v>899154999</v>
      </c>
    </row>
    <row r="62" spans="1:16" x14ac:dyDescent="0.25">
      <c r="B62" s="148"/>
      <c r="C62" s="147"/>
      <c r="D62" s="172"/>
      <c r="E62" s="150"/>
      <c r="F62" s="148"/>
      <c r="G62" s="147"/>
      <c r="H62" s="147"/>
      <c r="J62" s="39"/>
      <c r="K62" s="49"/>
      <c r="L62" s="174"/>
    </row>
    <row r="63" spans="1:16" s="20" customFormat="1" ht="10" x14ac:dyDescent="0.2">
      <c r="A63" s="158" t="s">
        <v>103</v>
      </c>
      <c r="B63" s="26"/>
      <c r="C63" s="26"/>
      <c r="D63" s="26"/>
      <c r="F63" s="21"/>
      <c r="G63" s="21"/>
      <c r="H63" s="26"/>
    </row>
    <row r="64" spans="1:16" x14ac:dyDescent="0.25">
      <c r="B64" s="24"/>
      <c r="C64" s="24"/>
      <c r="D64" s="24"/>
      <c r="H64" s="24"/>
    </row>
    <row r="65" spans="2:8" x14ac:dyDescent="0.25">
      <c r="B65" s="24"/>
      <c r="C65" s="24"/>
      <c r="D65" s="24"/>
      <c r="H65" s="24"/>
    </row>
    <row r="66" spans="2:8" x14ac:dyDescent="0.25">
      <c r="B66" s="24"/>
      <c r="C66" s="24"/>
      <c r="D66" s="24"/>
      <c r="H66" s="24"/>
    </row>
    <row r="67" spans="2:8" x14ac:dyDescent="0.25">
      <c r="B67" s="24"/>
      <c r="C67" s="24"/>
      <c r="D67" s="24"/>
      <c r="H67" s="24"/>
    </row>
    <row r="68" spans="2:8" x14ac:dyDescent="0.25">
      <c r="B68" s="24"/>
      <c r="C68" s="24"/>
      <c r="D68" s="24"/>
      <c r="H68" s="24"/>
    </row>
    <row r="69" spans="2:8" x14ac:dyDescent="0.25">
      <c r="B69" s="24"/>
      <c r="C69" s="24"/>
      <c r="D69" s="24"/>
      <c r="H69" s="24"/>
    </row>
    <row r="70" spans="2:8" x14ac:dyDescent="0.25">
      <c r="B70" s="24"/>
      <c r="C70" s="24"/>
      <c r="D70" s="24"/>
      <c r="H70" s="24"/>
    </row>
    <row r="71" spans="2:8" x14ac:dyDescent="0.25">
      <c r="B71" s="24"/>
      <c r="C71" s="24"/>
      <c r="D71" s="24"/>
      <c r="H71" s="24"/>
    </row>
    <row r="72" spans="2:8" x14ac:dyDescent="0.25">
      <c r="B72" s="24"/>
      <c r="C72" s="24"/>
      <c r="D72" s="24"/>
      <c r="H72" s="24"/>
    </row>
    <row r="73" spans="2:8" x14ac:dyDescent="0.25">
      <c r="B73" s="24"/>
      <c r="C73" s="24"/>
      <c r="D73" s="24"/>
      <c r="H73" s="24"/>
    </row>
    <row r="74" spans="2:8" x14ac:dyDescent="0.25">
      <c r="B74" s="24"/>
      <c r="C74" s="24"/>
      <c r="D74" s="24"/>
      <c r="H74" s="24"/>
    </row>
    <row r="75" spans="2:8" x14ac:dyDescent="0.25">
      <c r="B75" s="24"/>
      <c r="C75" s="24"/>
      <c r="D75" s="24"/>
      <c r="H75" s="24"/>
    </row>
    <row r="76" spans="2:8" x14ac:dyDescent="0.25">
      <c r="B76" s="24"/>
      <c r="C76" s="24"/>
      <c r="D76" s="24"/>
      <c r="H76" s="24"/>
    </row>
    <row r="77" spans="2:8" x14ac:dyDescent="0.25">
      <c r="B77" s="24"/>
      <c r="C77" s="24"/>
      <c r="D77" s="24"/>
      <c r="H77" s="24"/>
    </row>
    <row r="78" spans="2:8" x14ac:dyDescent="0.25">
      <c r="B78" s="24"/>
      <c r="C78" s="24"/>
      <c r="D78" s="24"/>
      <c r="H78" s="24"/>
    </row>
    <row r="79" spans="2:8" x14ac:dyDescent="0.25">
      <c r="B79" s="24"/>
      <c r="C79" s="24"/>
      <c r="D79" s="24"/>
      <c r="H79" s="24"/>
    </row>
    <row r="80" spans="2:8" x14ac:dyDescent="0.25">
      <c r="B80" s="24"/>
      <c r="C80" s="24"/>
      <c r="D80" s="24"/>
      <c r="H80" s="24"/>
    </row>
    <row r="81" spans="2:8" x14ac:dyDescent="0.25">
      <c r="B81" s="24"/>
      <c r="C81" s="24"/>
      <c r="D81" s="24"/>
      <c r="H81" s="24"/>
    </row>
    <row r="82" spans="2:8" x14ac:dyDescent="0.25">
      <c r="B82" s="24"/>
      <c r="C82" s="24"/>
      <c r="D82" s="24"/>
      <c r="H82" s="24"/>
    </row>
    <row r="83" spans="2:8" x14ac:dyDescent="0.25">
      <c r="B83" s="24"/>
      <c r="C83" s="24"/>
      <c r="D83" s="24"/>
      <c r="H83" s="24"/>
    </row>
    <row r="84" spans="2:8" x14ac:dyDescent="0.25">
      <c r="B84" s="24"/>
      <c r="C84" s="24"/>
      <c r="D84" s="24"/>
      <c r="H84" s="24"/>
    </row>
    <row r="85" spans="2:8" x14ac:dyDescent="0.25">
      <c r="B85" s="24"/>
      <c r="C85" s="24"/>
      <c r="D85" s="24"/>
      <c r="H85" s="24"/>
    </row>
    <row r="86" spans="2:8" x14ac:dyDescent="0.25">
      <c r="B86" s="24"/>
      <c r="C86" s="24"/>
      <c r="D86" s="24"/>
      <c r="H86" s="24"/>
    </row>
    <row r="87" spans="2:8" x14ac:dyDescent="0.25">
      <c r="B87" s="24"/>
      <c r="C87" s="24"/>
      <c r="D87" s="24"/>
      <c r="H87" s="24"/>
    </row>
    <row r="88" spans="2:8" x14ac:dyDescent="0.25">
      <c r="B88" s="24"/>
      <c r="C88" s="24"/>
      <c r="D88" s="24"/>
      <c r="H88" s="24"/>
    </row>
    <row r="89" spans="2:8" x14ac:dyDescent="0.25">
      <c r="B89" s="24"/>
      <c r="C89" s="24"/>
      <c r="D89" s="24"/>
      <c r="H89" s="24"/>
    </row>
    <row r="90" spans="2:8" x14ac:dyDescent="0.25">
      <c r="B90" s="24"/>
      <c r="C90" s="24"/>
      <c r="D90" s="24"/>
      <c r="H90" s="24"/>
    </row>
    <row r="91" spans="2:8" x14ac:dyDescent="0.25">
      <c r="B91" s="24"/>
      <c r="C91" s="24"/>
      <c r="D91" s="24"/>
      <c r="H91" s="24"/>
    </row>
    <row r="92" spans="2:8" x14ac:dyDescent="0.25">
      <c r="B92" s="24"/>
      <c r="C92" s="24"/>
      <c r="D92" s="24"/>
      <c r="H92" s="24"/>
    </row>
    <row r="93" spans="2:8" x14ac:dyDescent="0.25">
      <c r="B93" s="24"/>
      <c r="C93" s="24"/>
      <c r="D93" s="24"/>
      <c r="H93" s="24"/>
    </row>
    <row r="94" spans="2:8" x14ac:dyDescent="0.25">
      <c r="B94" s="24"/>
      <c r="C94" s="24"/>
      <c r="D94" s="24"/>
      <c r="H94" s="24"/>
    </row>
    <row r="95" spans="2:8" x14ac:dyDescent="0.25">
      <c r="B95" s="24"/>
      <c r="C95" s="24"/>
      <c r="D95" s="24"/>
      <c r="H95" s="24"/>
    </row>
    <row r="96" spans="2:8" x14ac:dyDescent="0.25">
      <c r="B96" s="24"/>
      <c r="C96" s="24"/>
      <c r="D96" s="24"/>
      <c r="H96" s="24"/>
    </row>
    <row r="97" spans="2:8" x14ac:dyDescent="0.25">
      <c r="B97" s="24"/>
      <c r="C97" s="24"/>
      <c r="D97" s="24"/>
      <c r="H97" s="24"/>
    </row>
    <row r="98" spans="2:8" x14ac:dyDescent="0.25">
      <c r="B98" s="24"/>
      <c r="C98" s="24"/>
      <c r="D98" s="24"/>
      <c r="H98" s="24"/>
    </row>
    <row r="99" spans="2:8" x14ac:dyDescent="0.25">
      <c r="B99" s="24"/>
      <c r="C99" s="24"/>
      <c r="D99" s="24"/>
      <c r="H99" s="24"/>
    </row>
    <row r="100" spans="2:8" x14ac:dyDescent="0.25">
      <c r="B100" s="24"/>
      <c r="C100" s="24"/>
      <c r="D100" s="24"/>
      <c r="H100" s="24"/>
    </row>
    <row r="101" spans="2:8" x14ac:dyDescent="0.25">
      <c r="B101" s="24"/>
      <c r="C101" s="24"/>
      <c r="D101" s="24"/>
      <c r="H101" s="24"/>
    </row>
    <row r="102" spans="2:8" x14ac:dyDescent="0.25">
      <c r="B102" s="24"/>
      <c r="C102" s="24"/>
      <c r="D102" s="24"/>
      <c r="H102" s="24"/>
    </row>
    <row r="103" spans="2:8" x14ac:dyDescent="0.25">
      <c r="B103" s="24"/>
      <c r="C103" s="24"/>
      <c r="D103" s="24"/>
      <c r="H103" s="24"/>
    </row>
    <row r="104" spans="2:8" x14ac:dyDescent="0.25">
      <c r="B104" s="24"/>
      <c r="C104" s="24"/>
      <c r="D104" s="24"/>
      <c r="H104" s="24"/>
    </row>
    <row r="105" spans="2:8" x14ac:dyDescent="0.25">
      <c r="B105" s="24"/>
      <c r="C105" s="24"/>
      <c r="D105" s="24"/>
      <c r="H105" s="24"/>
    </row>
    <row r="106" spans="2:8" x14ac:dyDescent="0.25">
      <c r="B106" s="24"/>
      <c r="C106" s="24"/>
      <c r="D106" s="24"/>
      <c r="H106" s="24"/>
    </row>
    <row r="107" spans="2:8" x14ac:dyDescent="0.25">
      <c r="B107" s="24"/>
      <c r="C107" s="24"/>
      <c r="D107" s="24"/>
      <c r="H107" s="24"/>
    </row>
    <row r="108" spans="2:8" x14ac:dyDescent="0.25">
      <c r="B108" s="24"/>
      <c r="C108" s="24"/>
      <c r="D108" s="24"/>
      <c r="H108" s="24"/>
    </row>
    <row r="109" spans="2:8" x14ac:dyDescent="0.25">
      <c r="B109" s="24"/>
      <c r="C109" s="24"/>
      <c r="D109" s="24"/>
      <c r="H109" s="24"/>
    </row>
    <row r="110" spans="2:8" x14ac:dyDescent="0.25">
      <c r="B110" s="24"/>
      <c r="C110" s="24"/>
      <c r="D110" s="24"/>
      <c r="H110" s="24"/>
    </row>
    <row r="111" spans="2:8" x14ac:dyDescent="0.25">
      <c r="B111" s="24"/>
      <c r="C111" s="24"/>
      <c r="D111" s="24"/>
      <c r="H111" s="24"/>
    </row>
    <row r="112" spans="2:8" x14ac:dyDescent="0.25">
      <c r="B112" s="24"/>
      <c r="C112" s="24"/>
      <c r="D112" s="24"/>
      <c r="H112" s="24"/>
    </row>
    <row r="113" spans="2:8" x14ac:dyDescent="0.25">
      <c r="B113" s="24"/>
      <c r="C113" s="24"/>
      <c r="D113" s="24"/>
      <c r="H113" s="24"/>
    </row>
    <row r="114" spans="2:8" x14ac:dyDescent="0.25">
      <c r="B114" s="24"/>
      <c r="C114" s="24"/>
      <c r="D114" s="24"/>
      <c r="H114" s="24"/>
    </row>
    <row r="115" spans="2:8" x14ac:dyDescent="0.25">
      <c r="B115" s="24"/>
      <c r="C115" s="24"/>
      <c r="D115" s="24"/>
      <c r="H115" s="24"/>
    </row>
    <row r="116" spans="2:8" x14ac:dyDescent="0.25">
      <c r="B116" s="24"/>
      <c r="C116" s="24"/>
      <c r="D116" s="24"/>
      <c r="H116" s="24"/>
    </row>
    <row r="117" spans="2:8" x14ac:dyDescent="0.25">
      <c r="B117" s="24"/>
      <c r="C117" s="24"/>
      <c r="D117" s="24"/>
      <c r="H117" s="24"/>
    </row>
    <row r="118" spans="2:8" x14ac:dyDescent="0.25">
      <c r="B118" s="24"/>
      <c r="C118" s="24"/>
      <c r="D118" s="24"/>
      <c r="H118" s="24"/>
    </row>
    <row r="119" spans="2:8" x14ac:dyDescent="0.25">
      <c r="B119" s="24"/>
      <c r="C119" s="24"/>
      <c r="D119" s="24"/>
      <c r="H119" s="24"/>
    </row>
    <row r="120" spans="2:8" x14ac:dyDescent="0.25">
      <c r="B120" s="24"/>
      <c r="C120" s="24"/>
      <c r="D120" s="24"/>
      <c r="H120" s="24"/>
    </row>
    <row r="121" spans="2:8" x14ac:dyDescent="0.25">
      <c r="B121" s="24"/>
      <c r="C121" s="24"/>
      <c r="D121" s="24"/>
      <c r="H121" s="24"/>
    </row>
    <row r="122" spans="2:8" x14ac:dyDescent="0.25">
      <c r="B122" s="24"/>
      <c r="C122" s="24"/>
      <c r="D122" s="24"/>
      <c r="H122" s="24"/>
    </row>
  </sheetData>
  <mergeCells count="5">
    <mergeCell ref="J3:L3"/>
    <mergeCell ref="M5:M41"/>
    <mergeCell ref="M42:M56"/>
    <mergeCell ref="C3:D3"/>
    <mergeCell ref="G3:H3"/>
  </mergeCells>
  <phoneticPr fontId="0" type="noConversion"/>
  <pageMargins left="0.74803149606299213" right="0.39370078740157483" top="0.98425196850393704" bottom="1.0629921259842521" header="0.39370078740157483" footer="0.39370078740157483"/>
  <pageSetup paperSize="9" orientation="portrait" r:id="rId1"/>
  <headerFooter>
    <oddHeader>&amp;L&amp;G</oddHeader>
    <oddFooter>&amp;LKela | Statistical Information Service&amp;2
&amp;G
&amp;10PO Box 450 | FIN-00101 HELSINKI | tilastot@kela.fi | www.kela.fi/statistics&amp;R
&amp;P(&amp;N)</oddFooter>
  </headerFooter>
  <rowBreaks count="1" manualBreakCount="1">
    <brk id="49"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ul12"/>
  <dimension ref="A1:G62"/>
  <sheetViews>
    <sheetView workbookViewId="0">
      <pane xSplit="1" ySplit="3" topLeftCell="B4" activePane="bottomRight" state="frozen"/>
      <selection activeCell="A66" sqref="A66"/>
      <selection pane="topRight" activeCell="A66" sqref="A66"/>
      <selection pane="bottomLeft" activeCell="A66" sqref="A66"/>
      <selection pane="bottomRight" activeCell="B4" sqref="B4"/>
    </sheetView>
  </sheetViews>
  <sheetFormatPr defaultColWidth="9.26953125" defaultRowHeight="12.5" x14ac:dyDescent="0.25"/>
  <cols>
    <col min="1" max="1" width="6.26953125" style="53" customWidth="1"/>
    <col min="2" max="2" width="8.26953125" style="53" customWidth="1"/>
    <col min="3" max="3" width="14" style="53" bestFit="1" customWidth="1"/>
    <col min="4" max="4" width="2.7265625" style="53" customWidth="1"/>
    <col min="5" max="5" width="8.26953125" style="53" bestFit="1" customWidth="1"/>
    <col min="6" max="6" width="15.54296875" style="53" bestFit="1" customWidth="1"/>
    <col min="7" max="16384" width="9.26953125" style="53"/>
  </cols>
  <sheetData>
    <row r="1" spans="1:7" s="93" customFormat="1" ht="54" customHeight="1" x14ac:dyDescent="0.25">
      <c r="A1" s="38" t="s">
        <v>6</v>
      </c>
      <c r="B1" s="227" t="str">
        <f>"Average refunds for occupational health costs per person covered for occupational health services, 1965–"&amp;A60</f>
        <v>Average refunds for occupational health costs per person covered for occupational health services, 1965–2021</v>
      </c>
      <c r="C1" s="227"/>
      <c r="D1" s="227"/>
      <c r="E1" s="227"/>
      <c r="F1" s="227"/>
      <c r="G1" s="227"/>
    </row>
    <row r="2" spans="1:7" ht="6.75" customHeight="1" x14ac:dyDescent="0.25"/>
    <row r="3" spans="1:7" x14ac:dyDescent="0.25">
      <c r="A3" s="64" t="s">
        <v>24</v>
      </c>
      <c r="B3" s="65" t="s">
        <v>45</v>
      </c>
      <c r="C3" s="64" t="str">
        <f>"(at "&amp;RIGHT(B1,4)&amp;" prices)"</f>
        <v>(at 2021 prices)</v>
      </c>
      <c r="D3" s="65"/>
      <c r="E3" s="65" t="s">
        <v>45</v>
      </c>
      <c r="F3" s="65" t="s">
        <v>46</v>
      </c>
    </row>
    <row r="4" spans="1:7" ht="18" customHeight="1" x14ac:dyDescent="0.25">
      <c r="A4" s="60">
        <v>1965</v>
      </c>
      <c r="B4" s="61">
        <f>E4*'Inflationfactors 2021'!B31</f>
        <v>7.2098912646567292</v>
      </c>
      <c r="C4" s="59"/>
      <c r="D4" s="57"/>
      <c r="E4" s="62">
        <f>'Data 4'!K5*'Data 4'!$M$4/'Data 4'!$M$3/'Data 1'!D6</f>
        <v>0.63646638988848248</v>
      </c>
    </row>
    <row r="5" spans="1:7" x14ac:dyDescent="0.25">
      <c r="A5" s="60">
        <v>1966</v>
      </c>
      <c r="B5" s="61">
        <f>E5*'Inflationfactors 2021'!B32</f>
        <v>8.1259638861642749</v>
      </c>
      <c r="C5" s="59"/>
      <c r="D5" s="57"/>
      <c r="E5" s="62">
        <f>'Data 4'!K6*'Data 4'!$M$4/'Data 4'!$M$3/'Data 1'!D7</f>
        <v>0.74550127396002519</v>
      </c>
    </row>
    <row r="6" spans="1:7" x14ac:dyDescent="0.25">
      <c r="A6" s="60">
        <v>1967</v>
      </c>
      <c r="B6" s="61">
        <f>E6*'Inflationfactors 2021'!B33</f>
        <v>15.196191010848501</v>
      </c>
      <c r="C6" s="59"/>
      <c r="D6" s="57"/>
      <c r="E6" s="62">
        <f>'Data 4'!K7*'Data 4'!$M$4/'Data 4'!$M$3/'Data 1'!D8</f>
        <v>1.4724991289581881</v>
      </c>
    </row>
    <row r="7" spans="1:7" x14ac:dyDescent="0.25">
      <c r="A7" s="60">
        <v>1968</v>
      </c>
      <c r="B7" s="61">
        <f>E7*'Inflationfactors 2021'!B34</f>
        <v>16.485451689370578</v>
      </c>
      <c r="C7" s="59"/>
      <c r="D7" s="57"/>
      <c r="E7" s="62">
        <f>'Data 4'!K8*'Data 4'!$M$4/'Data 4'!$M$3/'Data 1'!D9</f>
        <v>1.7314832149323154</v>
      </c>
    </row>
    <row r="8" spans="1:7" x14ac:dyDescent="0.25">
      <c r="A8" s="60">
        <v>1969</v>
      </c>
      <c r="B8" s="61">
        <f>E8*'Inflationfactors 2021'!B35</f>
        <v>20.918804937310107</v>
      </c>
      <c r="C8" s="59"/>
      <c r="D8" s="57"/>
      <c r="E8" s="62">
        <f>'Data 4'!K9*'Data 4'!$M$4/'Data 4'!$M$3/'Data 1'!D10</f>
        <v>2.2471591940391136</v>
      </c>
    </row>
    <row r="9" spans="1:7" ht="18" customHeight="1" x14ac:dyDescent="0.25">
      <c r="A9" s="60">
        <v>1970</v>
      </c>
      <c r="B9" s="61">
        <f>E9*'Inflationfactors 2021'!B36</f>
        <v>22.752980468730119</v>
      </c>
      <c r="C9" s="59"/>
      <c r="D9" s="57"/>
      <c r="E9" s="62">
        <f>'Data 4'!K10*'Data 4'!$M$4/'Data 4'!$M$3/'Data 1'!D11</f>
        <v>2.5110893354740225</v>
      </c>
    </row>
    <row r="10" spans="1:7" x14ac:dyDescent="0.25">
      <c r="A10" s="60">
        <v>1971</v>
      </c>
      <c r="B10" s="61">
        <f>E10*'Inflationfactors 2021'!B37</f>
        <v>28.835942357137363</v>
      </c>
      <c r="C10" s="59"/>
      <c r="D10" s="57"/>
      <c r="E10" s="62">
        <f>'Data 4'!K11*'Data 4'!$M$4/'Data 4'!$M$3/'Data 1'!D12</f>
        <v>3.3884773627658475</v>
      </c>
    </row>
    <row r="11" spans="1:7" x14ac:dyDescent="0.25">
      <c r="A11" s="60">
        <v>1972</v>
      </c>
      <c r="B11" s="61">
        <f>E11*'Inflationfactors 2021'!B38</f>
        <v>32.796341051893336</v>
      </c>
      <c r="C11" s="59"/>
      <c r="D11" s="57"/>
      <c r="E11" s="62">
        <f>'Data 4'!K12*'Data 4'!$M$4/'Data 4'!$M$3/'Data 1'!D13</f>
        <v>4.1294813714295309</v>
      </c>
    </row>
    <row r="12" spans="1:7" x14ac:dyDescent="0.25">
      <c r="A12" s="60">
        <v>1973</v>
      </c>
      <c r="B12" s="61">
        <f>E12*'Inflationfactors 2021'!B39</f>
        <v>45.254374447416694</v>
      </c>
      <c r="C12" s="59"/>
      <c r="D12" s="57"/>
      <c r="E12" s="62">
        <f>'Data 4'!K13*'Data 4'!$M$4/'Data 4'!$M$3/'Data 1'!D14</f>
        <v>6.3657862494607818</v>
      </c>
    </row>
    <row r="13" spans="1:7" x14ac:dyDescent="0.25">
      <c r="A13" s="60">
        <v>1974</v>
      </c>
      <c r="B13" s="61">
        <f>E13*'Inflationfactors 2021'!B40</f>
        <v>53.22805712919417</v>
      </c>
      <c r="C13" s="59"/>
      <c r="D13" s="57"/>
      <c r="E13" s="62">
        <f>'Data 4'!K14*'Data 4'!$M$4/'Data 4'!$M$3/'Data 1'!D15</f>
        <v>8.7907608801311596</v>
      </c>
    </row>
    <row r="14" spans="1:7" ht="18" customHeight="1" x14ac:dyDescent="0.25">
      <c r="A14" s="60">
        <v>1975</v>
      </c>
      <c r="B14" s="61">
        <f>E14*'Inflationfactors 2021'!B41</f>
        <v>59.454940280697038</v>
      </c>
      <c r="C14" s="59"/>
      <c r="D14" s="57"/>
      <c r="E14" s="62">
        <f>'Data 4'!K15*'Data 4'!$M$4/'Data 4'!$M$3/'Data 1'!D16</f>
        <v>11.567109004026662</v>
      </c>
    </row>
    <row r="15" spans="1:7" x14ac:dyDescent="0.25">
      <c r="A15" s="60">
        <v>1976</v>
      </c>
      <c r="B15" s="61">
        <f>E15*'Inflationfactors 2021'!B42</f>
        <v>66.320950179931927</v>
      </c>
      <c r="C15" s="59"/>
      <c r="D15" s="57"/>
      <c r="E15" s="62">
        <f>'Data 4'!K16*'Data 4'!$M$4/'Data 4'!$M$3/'Data 1'!D17</f>
        <v>14.754382687415333</v>
      </c>
    </row>
    <row r="16" spans="1:7" x14ac:dyDescent="0.25">
      <c r="A16" s="60">
        <v>1977</v>
      </c>
      <c r="B16" s="61">
        <f>E16*'Inflationfactors 2021'!B43</f>
        <v>66.93505865376838</v>
      </c>
      <c r="C16" s="59"/>
      <c r="D16" s="57"/>
      <c r="E16" s="62">
        <f>'Data 4'!K17*'Data 4'!$M$4/'Data 4'!$M$3/'Data 1'!D18</f>
        <v>16.775703923250219</v>
      </c>
    </row>
    <row r="17" spans="1:5" x14ac:dyDescent="0.25">
      <c r="A17" s="60">
        <v>1978</v>
      </c>
      <c r="B17" s="61">
        <f>E17*'Inflationfactors 2021'!B44</f>
        <v>63.387833362730476</v>
      </c>
      <c r="C17" s="59"/>
      <c r="D17" s="57"/>
      <c r="E17" s="62">
        <f>'Data 4'!K18*'Data 4'!$M$4/'Data 4'!$M$3/'Data 1'!D19</f>
        <v>17.085669370008215</v>
      </c>
    </row>
    <row r="18" spans="1:5" x14ac:dyDescent="0.25">
      <c r="A18" s="60">
        <v>1979</v>
      </c>
      <c r="B18" s="61">
        <f>E18*'Inflationfactors 2021'!B45</f>
        <v>64.10354215672352</v>
      </c>
      <c r="C18" s="59"/>
      <c r="D18" s="57"/>
      <c r="E18" s="62">
        <f>'Data 4'!K19*'Data 4'!$M$4/'Data 4'!$M$3/'Data 1'!D20</f>
        <v>18.543113149182389</v>
      </c>
    </row>
    <row r="19" spans="1:5" ht="18" customHeight="1" x14ac:dyDescent="0.25">
      <c r="A19" s="60">
        <v>1980</v>
      </c>
      <c r="B19" s="61">
        <f>E19*'Inflationfactors 2021'!B46</f>
        <v>66.906702969901261</v>
      </c>
      <c r="C19" s="59"/>
      <c r="D19" s="57"/>
      <c r="E19" s="62">
        <f>'Data 4'!K20*'Data 4'!$M$4/'Data 4'!$M$3/'Data 1'!D21</f>
        <v>21.589771852178526</v>
      </c>
    </row>
    <row r="20" spans="1:5" x14ac:dyDescent="0.25">
      <c r="A20" s="60">
        <v>1981</v>
      </c>
      <c r="B20" s="61">
        <f>E20*'Inflationfactors 2021'!B47</f>
        <v>66.525163731458846</v>
      </c>
      <c r="C20" s="59"/>
      <c r="D20" s="57"/>
      <c r="E20" s="62">
        <f>'Data 4'!K21*'Data 4'!$M$4/'Data 4'!$M$3/'Data 1'!D22</f>
        <v>24.05103533313769</v>
      </c>
    </row>
    <row r="21" spans="1:5" x14ac:dyDescent="0.25">
      <c r="A21" s="60">
        <v>1982</v>
      </c>
      <c r="B21" s="61">
        <f>E21*'Inflationfactors 2021'!B48</f>
        <v>66.221523780232602</v>
      </c>
      <c r="C21" s="59"/>
      <c r="D21" s="57"/>
      <c r="E21" s="62">
        <f>'Data 4'!K22*'Data 4'!$M$4/'Data 4'!$M$3/'Data 1'!D23</f>
        <v>26.164173757500041</v>
      </c>
    </row>
    <row r="22" spans="1:5" x14ac:dyDescent="0.25">
      <c r="A22" s="60">
        <v>1983</v>
      </c>
      <c r="B22" s="61">
        <f>E22*'Inflationfactors 2021'!B49</f>
        <v>65.837260957711152</v>
      </c>
      <c r="C22" s="59"/>
      <c r="D22" s="57"/>
      <c r="E22" s="62">
        <f>'Data 4'!K23*'Data 4'!$M$4/'Data 4'!$M$3/'Data 1'!D24</f>
        <v>28.232101611368417</v>
      </c>
    </row>
    <row r="23" spans="1:5" x14ac:dyDescent="0.25">
      <c r="A23" s="60">
        <v>1984</v>
      </c>
      <c r="B23" s="61">
        <f>E23*'Inflationfactors 2021'!B50</f>
        <v>69.885120574123576</v>
      </c>
      <c r="C23" s="59"/>
      <c r="D23" s="57"/>
      <c r="E23" s="62">
        <f>'Data 4'!K24*'Data 4'!$M$4/'Data 4'!$M$3/'Data 1'!D25</f>
        <v>32.057394758772283</v>
      </c>
    </row>
    <row r="24" spans="1:5" ht="18" customHeight="1" x14ac:dyDescent="0.25">
      <c r="A24" s="60">
        <v>1985</v>
      </c>
      <c r="B24" s="61">
        <f>E24*'Inflationfactors 2021'!B51</f>
        <v>75.387150488994678</v>
      </c>
      <c r="C24" s="59"/>
      <c r="D24" s="57"/>
      <c r="E24" s="62">
        <f>'Data 4'!K25*'Data 4'!$M$4/'Data 4'!$M$3/'Data 1'!D26</f>
        <v>36.613477653712806</v>
      </c>
    </row>
    <row r="25" spans="1:5" x14ac:dyDescent="0.25">
      <c r="A25" s="60">
        <v>1986</v>
      </c>
      <c r="B25" s="61">
        <f>E25*'Inflationfactors 2021'!B52</f>
        <v>79.42118934634756</v>
      </c>
      <c r="C25" s="59"/>
      <c r="D25" s="57"/>
      <c r="E25" s="62">
        <f>'Data 4'!K26*'Data 4'!$M$4/'Data 4'!$M$3/'Data 1'!D27</f>
        <v>39.970402288046081</v>
      </c>
    </row>
    <row r="26" spans="1:5" x14ac:dyDescent="0.25">
      <c r="A26" s="60">
        <v>1987</v>
      </c>
      <c r="B26" s="61">
        <f>E26*'Inflationfactors 2021'!B53</f>
        <v>84.2335454714771</v>
      </c>
      <c r="C26" s="59"/>
      <c r="D26" s="57"/>
      <c r="E26" s="62">
        <f>'Data 4'!K27*'Data 4'!$M$4/'Data 4'!$M$3/'Data 1'!D28</f>
        <v>43.940294977296347</v>
      </c>
    </row>
    <row r="27" spans="1:5" x14ac:dyDescent="0.25">
      <c r="A27" s="60">
        <v>1988</v>
      </c>
      <c r="B27" s="61">
        <f>E27*'Inflationfactors 2021'!B54</f>
        <v>83.137425585784314</v>
      </c>
      <c r="C27" s="59"/>
      <c r="D27" s="57"/>
      <c r="E27" s="62">
        <f>'Data 4'!K28*'Data 4'!$M$4/'Data 4'!$M$3/'Data 1'!D29</f>
        <v>45.504885378097597</v>
      </c>
    </row>
    <row r="28" spans="1:5" x14ac:dyDescent="0.25">
      <c r="A28" s="60">
        <v>1989</v>
      </c>
      <c r="B28" s="61">
        <f>E28*'Inflationfactors 2021'!B55</f>
        <v>87.778225492078064</v>
      </c>
      <c r="C28" s="59"/>
      <c r="D28" s="57"/>
      <c r="E28" s="62">
        <f>'Data 4'!K29*'Data 4'!$M$4/'Data 4'!$M$3/'Data 1'!D30</f>
        <v>51.212500287093391</v>
      </c>
    </row>
    <row r="29" spans="1:5" ht="18" customHeight="1" x14ac:dyDescent="0.25">
      <c r="A29" s="60">
        <v>1990</v>
      </c>
      <c r="B29" s="61">
        <f>E29*'Inflationfactors 2021'!B56</f>
        <v>96.248346831083254</v>
      </c>
      <c r="C29" s="61"/>
      <c r="E29" s="62">
        <f>'Data 4'!K30*'Data 4'!$M$4/'Data 4'!$M$3/'Data 1'!D31</f>
        <v>59.559620563789139</v>
      </c>
    </row>
    <row r="30" spans="1:5" x14ac:dyDescent="0.25">
      <c r="A30" s="60">
        <v>1991</v>
      </c>
      <c r="B30" s="61">
        <f>E30*'Inflationfactors 2021'!B57</f>
        <v>99.174465092659517</v>
      </c>
      <c r="C30" s="61"/>
      <c r="E30" s="62">
        <f>'Data 4'!K31*'Data 4'!$M$4/'Data 4'!$M$3/'Data 1'!D32</f>
        <v>63.901072868981643</v>
      </c>
    </row>
    <row r="31" spans="1:5" x14ac:dyDescent="0.25">
      <c r="A31" s="60">
        <v>1992</v>
      </c>
      <c r="B31" s="61">
        <f>E31*'Inflationfactors 2021'!B58</f>
        <v>92.050952220264705</v>
      </c>
      <c r="C31" s="61"/>
      <c r="E31" s="62">
        <f>'Data 4'!K32*'Data 4'!$M$4/'Data 4'!$M$3/'Data 1'!D33</f>
        <v>60.840021295614484</v>
      </c>
    </row>
    <row r="32" spans="1:5" x14ac:dyDescent="0.25">
      <c r="A32" s="60">
        <v>1993</v>
      </c>
      <c r="B32" s="61">
        <f>E32*'Inflationfactors 2021'!B59</f>
        <v>87.997651577083474</v>
      </c>
      <c r="C32" s="61"/>
      <c r="E32" s="62">
        <f>'Data 4'!K33*'Data 4'!$M$4/'Data 4'!$M$3/'Data 1'!D34</f>
        <v>59.417725575343326</v>
      </c>
    </row>
    <row r="33" spans="1:5" x14ac:dyDescent="0.25">
      <c r="A33" s="60">
        <v>1994</v>
      </c>
      <c r="B33" s="61">
        <f>E33*'Inflationfactors 2021'!B60</f>
        <v>89.415698860667206</v>
      </c>
      <c r="C33" s="61"/>
      <c r="E33" s="62">
        <f>'Data 4'!K34*'Data 4'!$M$4/'Data 4'!$M$3/'Data 1'!D35</f>
        <v>60.992973301955807</v>
      </c>
    </row>
    <row r="34" spans="1:5" ht="18" customHeight="1" x14ac:dyDescent="0.25">
      <c r="A34" s="60">
        <v>1995</v>
      </c>
      <c r="B34" s="61">
        <f>E34*'Inflationfactors 2021'!B61</f>
        <v>89.160328901489237</v>
      </c>
      <c r="C34" s="61"/>
      <c r="E34" s="62">
        <f>'Data 4'!K35*'Data 4'!$M$4/'Data 4'!$M$3/'Data 1'!D36</f>
        <v>61.447504411777558</v>
      </c>
    </row>
    <row r="35" spans="1:5" x14ac:dyDescent="0.25">
      <c r="A35" s="60">
        <v>1996</v>
      </c>
      <c r="B35" s="61">
        <f>E35*'Inflationfactors 2021'!B62</f>
        <v>96.415271041833535</v>
      </c>
      <c r="C35" s="61"/>
      <c r="E35" s="62">
        <f>'Data 4'!K36*'Data 4'!$M$4/'Data 4'!$M$3/'Data 1'!D37</f>
        <v>66.815849647840281</v>
      </c>
    </row>
    <row r="36" spans="1:5" x14ac:dyDescent="0.25">
      <c r="A36" s="60">
        <v>1997</v>
      </c>
      <c r="B36" s="61">
        <f>E36*'Inflationfactors 2021'!B63</f>
        <v>98.392924196250064</v>
      </c>
      <c r="C36" s="61"/>
      <c r="E36" s="62">
        <f>'Data 4'!K37*'Data 4'!$M$4/'Data 4'!$M$3/'Data 1'!D38</f>
        <v>69.047666102631624</v>
      </c>
    </row>
    <row r="37" spans="1:5" x14ac:dyDescent="0.25">
      <c r="A37" s="60">
        <v>1998</v>
      </c>
      <c r="B37" s="61">
        <f>E37*'Inflationfactors 2021'!B64</f>
        <v>103.12608058074147</v>
      </c>
      <c r="C37" s="61"/>
      <c r="E37" s="62">
        <f>'Data 4'!K38*'Data 4'!$M$4/'Data 4'!$M$3/'Data 1'!D39</f>
        <v>73.34714123808071</v>
      </c>
    </row>
    <row r="38" spans="1:5" x14ac:dyDescent="0.25">
      <c r="A38" s="60">
        <v>1999</v>
      </c>
      <c r="B38" s="61">
        <f>E38*'Inflationfactors 2021'!B65</f>
        <v>105.06468574850791</v>
      </c>
      <c r="C38" s="61"/>
      <c r="E38" s="62">
        <f>'Data 4'!K39*'Data 4'!$M$4/'Data 4'!$M$3/'Data 1'!D40</f>
        <v>75.640522497125929</v>
      </c>
    </row>
    <row r="39" spans="1:5" ht="18" customHeight="1" x14ac:dyDescent="0.25">
      <c r="A39" s="60">
        <v>2000</v>
      </c>
      <c r="B39" s="61">
        <f>E39*'Inflationfactors 2021'!B66</f>
        <v>108.4180672967004</v>
      </c>
      <c r="C39" s="61"/>
      <c r="E39" s="62">
        <f>'Data 4'!K40*'Data 4'!$M$4/'Data 4'!$M$3/'Data 1'!D41</f>
        <v>80.66820483385446</v>
      </c>
    </row>
    <row r="40" spans="1:5" x14ac:dyDescent="0.25">
      <c r="A40" s="60">
        <v>2001</v>
      </c>
      <c r="B40" s="61">
        <f>E40*'Inflationfactors 2021'!B67</f>
        <v>110.95401034106739</v>
      </c>
      <c r="C40" s="61"/>
      <c r="E40" s="62">
        <f>'Data 4'!K41*'Data 4'!$M$4/'Data 4'!$M$3/'Data 1'!D42</f>
        <v>84.697717817608691</v>
      </c>
    </row>
    <row r="41" spans="1:5" x14ac:dyDescent="0.25">
      <c r="A41" s="60">
        <v>2002</v>
      </c>
      <c r="B41" s="61">
        <f>E41*'Inflationfactors 2021'!B68</f>
        <v>116.87135522731151</v>
      </c>
      <c r="C41" s="61"/>
      <c r="E41" s="62">
        <f>'Data 4'!K42/'Data 1'!D43</f>
        <v>90.597949788613576</v>
      </c>
    </row>
    <row r="42" spans="1:5" x14ac:dyDescent="0.25">
      <c r="A42" s="60">
        <v>2003</v>
      </c>
      <c r="B42" s="61">
        <f>E42*'Inflationfactors 2021'!B69</f>
        <v>121.34720001994775</v>
      </c>
      <c r="C42" s="61"/>
      <c r="E42" s="62">
        <f>'Data 4'!K43/'Data 1'!D44</f>
        <v>94.876622376816073</v>
      </c>
    </row>
    <row r="43" spans="1:5" x14ac:dyDescent="0.25">
      <c r="A43" s="60">
        <v>2004</v>
      </c>
      <c r="B43" s="61">
        <f>E43*'Inflationfactors 2021'!B70</f>
        <v>130.90216052895829</v>
      </c>
      <c r="C43" s="61"/>
      <c r="E43" s="62">
        <f>'Data 4'!K44/'Data 1'!D45</f>
        <v>102.50756501876138</v>
      </c>
    </row>
    <row r="44" spans="1:5" ht="18" customHeight="1" x14ac:dyDescent="0.25">
      <c r="A44" s="60">
        <v>2005</v>
      </c>
      <c r="B44" s="61">
        <f>E44*'Inflationfactors 2021'!B71</f>
        <v>135.33652230702032</v>
      </c>
      <c r="C44" s="61"/>
      <c r="E44" s="62">
        <f>'Data 4'!K45/'Data 1'!D46</f>
        <v>106.90088649843626</v>
      </c>
    </row>
    <row r="45" spans="1:5" x14ac:dyDescent="0.25">
      <c r="A45" s="60">
        <v>2006</v>
      </c>
      <c r="B45" s="61">
        <f>E45*'Inflationfactors 2021'!B72</f>
        <v>151.23290206803136</v>
      </c>
      <c r="C45" s="61"/>
      <c r="E45" s="62">
        <f>'Data 4'!K46/'Data 1'!D47</f>
        <v>121.56985696787086</v>
      </c>
    </row>
    <row r="46" spans="1:5" x14ac:dyDescent="0.25">
      <c r="A46" s="60">
        <v>2007</v>
      </c>
      <c r="B46" s="61">
        <f>E46*'Inflationfactors 2021'!B73</f>
        <v>154.0451439051111</v>
      </c>
      <c r="C46" s="61"/>
      <c r="E46" s="62">
        <f>'Data 4'!K47/'Data 1'!D48</f>
        <v>126.9951722218558</v>
      </c>
    </row>
    <row r="47" spans="1:5" x14ac:dyDescent="0.25">
      <c r="A47" s="60">
        <v>2008</v>
      </c>
      <c r="B47" s="61">
        <f>E47*'Inflationfactors 2021'!B74</f>
        <v>162.91163163183427</v>
      </c>
      <c r="C47" s="63"/>
      <c r="E47" s="62">
        <f>'Data 4'!K48/'Data 1'!D49</f>
        <v>139.71838047327125</v>
      </c>
    </row>
    <row r="48" spans="1:5" x14ac:dyDescent="0.25">
      <c r="A48" s="60">
        <v>2009</v>
      </c>
      <c r="B48" s="61">
        <f>E48*'Inflationfactors 2021'!B75</f>
        <v>172.03742367659271</v>
      </c>
      <c r="E48" s="62">
        <f>'Data 4'!K49/'Data 1'!D50</f>
        <v>147.54496027152035</v>
      </c>
    </row>
    <row r="49" spans="1:5" ht="18" customHeight="1" x14ac:dyDescent="0.25">
      <c r="A49" s="60">
        <v>2010</v>
      </c>
      <c r="B49" s="61">
        <f>E49*'Inflationfactors 2021'!B76</f>
        <v>179.54007804249605</v>
      </c>
      <c r="E49" s="62">
        <f>'Data 4'!K50/'Data 1'!D51</f>
        <v>155.85076218966671</v>
      </c>
    </row>
    <row r="50" spans="1:5" x14ac:dyDescent="0.25">
      <c r="A50" s="60">
        <v>2011</v>
      </c>
      <c r="B50" s="61">
        <f>E50*'Inflationfactors 2021'!B77</f>
        <v>183.83292094378413</v>
      </c>
      <c r="E50" s="62">
        <f>'Data 4'!K51/'Data 1'!D52</f>
        <v>165.16884181831458</v>
      </c>
    </row>
    <row r="51" spans="1:5" x14ac:dyDescent="0.25">
      <c r="A51" s="60">
        <v>2012</v>
      </c>
      <c r="B51" s="61">
        <f>E51*'Inflationfactors 2021'!B78</f>
        <v>187.44225659446033</v>
      </c>
      <c r="E51" s="62">
        <f>'Data 4'!K52/'Data 1'!D53</f>
        <v>173.07687589516189</v>
      </c>
    </row>
    <row r="52" spans="1:5" x14ac:dyDescent="0.25">
      <c r="A52" s="60">
        <v>2013</v>
      </c>
      <c r="B52" s="61">
        <f>E52*'Inflationfactors 2021'!B79</f>
        <v>192.62679355648504</v>
      </c>
      <c r="E52" s="62">
        <f>'Data 4'!K53/'Data 1'!D54</f>
        <v>180.53120295828026</v>
      </c>
    </row>
    <row r="53" spans="1:5" x14ac:dyDescent="0.25">
      <c r="A53" s="60">
        <v>2014</v>
      </c>
      <c r="B53" s="61">
        <f>E53*'Inflationfactors 2021'!B80</f>
        <v>193.73329338726936</v>
      </c>
      <c r="E53" s="62">
        <f>'Data 4'!K54/'Data 1'!D55</f>
        <v>183.45955813188385</v>
      </c>
    </row>
    <row r="54" spans="1:5" ht="18" customHeight="1" x14ac:dyDescent="0.25">
      <c r="A54" s="60">
        <v>2015</v>
      </c>
      <c r="B54" s="61">
        <f>E54*'Inflationfactors 2021'!B81</f>
        <v>198.0705007101092</v>
      </c>
      <c r="E54" s="62">
        <f>'Data 4'!K55/'Data 1'!D56</f>
        <v>187.21219348781588</v>
      </c>
    </row>
    <row r="55" spans="1:5" x14ac:dyDescent="0.25">
      <c r="A55" s="60">
        <v>2016</v>
      </c>
      <c r="B55" s="61">
        <f>E55*'Inflationfactors 2021'!B82</f>
        <v>199.99069665721714</v>
      </c>
      <c r="E55" s="62">
        <f>'Data 4'!K56/'Data 1'!D57</f>
        <v>189.56464138124849</v>
      </c>
    </row>
    <row r="56" spans="1:5" x14ac:dyDescent="0.25">
      <c r="A56" s="60">
        <v>2017</v>
      </c>
      <c r="B56" s="61">
        <f>E56*'Inflationfactors 2021'!B83</f>
        <v>197.7493218808971</v>
      </c>
      <c r="E56" s="62">
        <f>'Data 4'!K57/'Data 1'!D58</f>
        <v>188.87232271336879</v>
      </c>
    </row>
    <row r="57" spans="1:5" x14ac:dyDescent="0.25">
      <c r="A57" s="60">
        <v>2018</v>
      </c>
      <c r="B57" s="61">
        <f>E57*'Inflationfactors 2021'!B84</f>
        <v>195.19967549423092</v>
      </c>
      <c r="E57" s="62">
        <f>'Data 4'!K58/'Data 1'!D59</f>
        <v>188.59872028428109</v>
      </c>
    </row>
    <row r="58" spans="1:5" x14ac:dyDescent="0.25">
      <c r="A58" s="60">
        <v>2019</v>
      </c>
      <c r="B58" s="61">
        <f>E58*'Inflationfactors 2021'!B85</f>
        <v>194.20072345011218</v>
      </c>
      <c r="E58" s="62">
        <f>'Data 4'!K59/'Data 1'!D60</f>
        <v>189.46412043913384</v>
      </c>
    </row>
    <row r="59" spans="1:5" x14ac:dyDescent="0.25">
      <c r="A59" s="60">
        <v>2020</v>
      </c>
      <c r="B59" s="61">
        <f>E59*'Inflationfactors 2021'!B86</f>
        <v>195.57405818837989</v>
      </c>
      <c r="E59" s="62">
        <f>'Data 4'!K60/'Data 1'!D61</f>
        <v>191.3640491080038</v>
      </c>
    </row>
    <row r="60" spans="1:5" x14ac:dyDescent="0.25">
      <c r="A60" s="60">
        <v>2021</v>
      </c>
      <c r="B60" s="61">
        <f>E60*'Inflationfactors 2021'!B87</f>
        <v>199.37533110320501</v>
      </c>
      <c r="E60" s="62">
        <f>'Data 4'!K61/'Data 1'!D62</f>
        <v>199.37533110320501</v>
      </c>
    </row>
    <row r="62" spans="1:5" x14ac:dyDescent="0.25">
      <c r="A62" s="158" t="s">
        <v>103</v>
      </c>
    </row>
  </sheetData>
  <mergeCells count="1">
    <mergeCell ref="B1:G1"/>
  </mergeCells>
  <pageMargins left="0.74803149606299213" right="0.39370078740157483" top="0.98425196850393704" bottom="1.0629921259842521" header="0.39370078740157483" footer="0.39370078740157483"/>
  <pageSetup paperSize="9" orientation="portrait" r:id="rId1"/>
  <headerFooter>
    <oddHeader>&amp;L&amp;G</oddHeader>
    <oddFooter>&amp;LKela | Statistical Information Service&amp;2
&amp;G
&amp;10PO Box 450 | FIN-00101 HELSINKI | tilastot@kela.fi | www.kela.fi/statistics&amp;R
&amp;P(&amp;N)</oddFooter>
  </headerFooter>
  <rowBreaks count="1" manualBreakCount="1">
    <brk id="48"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ul14"/>
  <dimension ref="A1:K59"/>
  <sheetViews>
    <sheetView workbookViewId="0">
      <pane xSplit="1" ySplit="4" topLeftCell="B5" activePane="bottomRight" state="frozen"/>
      <selection activeCell="A66" sqref="A66"/>
      <selection pane="topRight" activeCell="A66" sqref="A66"/>
      <selection pane="bottomLeft" activeCell="A66" sqref="A66"/>
      <selection pane="bottomRight" activeCell="B5" sqref="B5"/>
    </sheetView>
  </sheetViews>
  <sheetFormatPr defaultColWidth="9.26953125" defaultRowHeight="12.5" x14ac:dyDescent="0.25"/>
  <cols>
    <col min="1" max="1" width="6.26953125" style="53" customWidth="1"/>
    <col min="2" max="2" width="8.26953125" style="53" customWidth="1"/>
    <col min="3" max="3" width="8" style="53" customWidth="1"/>
    <col min="4" max="4" width="9.26953125" style="53" bestFit="1" customWidth="1"/>
    <col min="5" max="5" width="12" style="53" customWidth="1"/>
    <col min="6" max="6" width="6" style="53" customWidth="1"/>
    <col min="7" max="7" width="8.453125" style="53" customWidth="1"/>
    <col min="8" max="8" width="8" style="53" customWidth="1"/>
    <col min="9" max="9" width="9.26953125" style="53" bestFit="1" customWidth="1"/>
    <col min="10" max="10" width="12" style="53" customWidth="1"/>
    <col min="11" max="11" width="11.54296875" style="53" bestFit="1" customWidth="1"/>
    <col min="12" max="16384" width="9.26953125" style="53"/>
  </cols>
  <sheetData>
    <row r="1" spans="1:11" s="93" customFormat="1" ht="36" customHeight="1" x14ac:dyDescent="0.25">
      <c r="A1" s="38" t="s">
        <v>10</v>
      </c>
      <c r="B1" s="227" t="str">
        <f>"Occupational health costs per person covered for occupational health services, by size of workplace, 1970–"&amp;A56</f>
        <v>Occupational health costs per person covered for occupational health services, by size of workplace, 1970–2021</v>
      </c>
      <c r="C1" s="227"/>
      <c r="D1" s="227"/>
      <c r="E1" s="227"/>
      <c r="F1" s="227"/>
      <c r="G1" s="227"/>
      <c r="H1" s="227"/>
      <c r="I1" s="227"/>
      <c r="J1" s="227"/>
    </row>
    <row r="2" spans="1:11" ht="6.75" customHeight="1" x14ac:dyDescent="0.25"/>
    <row r="3" spans="1:11" x14ac:dyDescent="0.25">
      <c r="A3" s="228" t="s">
        <v>24</v>
      </c>
      <c r="B3" s="65" t="s">
        <v>45</v>
      </c>
      <c r="C3" s="64" t="str">
        <f>"(at "&amp;RIGHT(B1,4)&amp;" prices)"</f>
        <v>(at 2021 prices)</v>
      </c>
      <c r="D3" s="65"/>
      <c r="E3" s="65"/>
      <c r="G3" s="65" t="s">
        <v>45</v>
      </c>
      <c r="H3" s="65" t="s">
        <v>46</v>
      </c>
      <c r="I3" s="65"/>
      <c r="J3" s="65"/>
      <c r="K3" s="57"/>
    </row>
    <row r="4" spans="1:11" s="60" customFormat="1" x14ac:dyDescent="0.25">
      <c r="A4" s="229"/>
      <c r="B4" s="142" t="s">
        <v>7</v>
      </c>
      <c r="C4" s="123" t="s">
        <v>8</v>
      </c>
      <c r="D4" s="123" t="s">
        <v>9</v>
      </c>
      <c r="E4" s="123" t="s">
        <v>47</v>
      </c>
      <c r="F4" s="85"/>
      <c r="G4" s="142" t="str">
        <f>B4</f>
        <v xml:space="preserve"> 1-19</v>
      </c>
      <c r="H4" s="144" t="str">
        <f>C4</f>
        <v>20-99</v>
      </c>
      <c r="I4" s="144" t="str">
        <f>D4</f>
        <v>100-499</v>
      </c>
      <c r="J4" s="144" t="str">
        <f>E4</f>
        <v>500 or more</v>
      </c>
      <c r="K4" s="143"/>
    </row>
    <row r="5" spans="1:11" ht="18" customHeight="1" x14ac:dyDescent="0.25">
      <c r="A5" s="60">
        <v>1970</v>
      </c>
      <c r="B5" s="67">
        <f>G5*'Inflationfactors 2021'!$B36</f>
        <v>120.76601126072273</v>
      </c>
      <c r="C5" s="67">
        <f>H5*'Inflationfactors 2021'!$B36</f>
        <v>96.013538618287683</v>
      </c>
      <c r="D5" s="67">
        <f>I5*'Inflationfactors 2021'!$B36</f>
        <v>79.468464799396841</v>
      </c>
      <c r="E5" s="136">
        <f>J5*'Inflationfactors 2021'!$B36</f>
        <v>56.409582390391542</v>
      </c>
      <c r="F5" s="57"/>
      <c r="G5" s="62">
        <v>13.328110722958034</v>
      </c>
      <c r="H5" s="62">
        <v>10.596351243603099</v>
      </c>
      <c r="I5" s="62">
        <v>8.7703856968763763</v>
      </c>
      <c r="J5" s="145">
        <v>6.2255360766351995</v>
      </c>
      <c r="K5" s="58"/>
    </row>
    <row r="6" spans="1:11" x14ac:dyDescent="0.25">
      <c r="A6" s="60">
        <v>1971</v>
      </c>
      <c r="B6" s="67">
        <f>G6*'Inflationfactors 2021'!$B37</f>
        <v>149.18087693374869</v>
      </c>
      <c r="C6" s="67">
        <f>H6*'Inflationfactors 2021'!$B37</f>
        <v>96.02297493464873</v>
      </c>
      <c r="D6" s="67">
        <f>I6*'Inflationfactors 2021'!$B37</f>
        <v>97.586442640504629</v>
      </c>
      <c r="E6" s="136">
        <f>J6*'Inflationfactors 2021'!$B37</f>
        <v>67.489689302778885</v>
      </c>
      <c r="F6" s="57"/>
      <c r="G6" s="62">
        <v>17.530067794800082</v>
      </c>
      <c r="H6" s="62">
        <v>11.283545820757784</v>
      </c>
      <c r="I6" s="62">
        <v>11.46726705528844</v>
      </c>
      <c r="J6" s="145">
        <v>7.9306332905733123</v>
      </c>
      <c r="K6" s="58"/>
    </row>
    <row r="7" spans="1:11" x14ac:dyDescent="0.25">
      <c r="A7" s="60">
        <v>1972</v>
      </c>
      <c r="B7" s="67">
        <f>G7*'Inflationfactors 2021'!$B38</f>
        <v>139.1325117561255</v>
      </c>
      <c r="C7" s="67">
        <f>H7*'Inflationfactors 2021'!$B38</f>
        <v>96.272402797543776</v>
      </c>
      <c r="D7" s="67">
        <f>I7*'Inflationfactors 2021'!$B38</f>
        <v>101.61363218143997</v>
      </c>
      <c r="E7" s="136">
        <f>J7*'Inflationfactors 2021'!$B38</f>
        <v>77.512963010200991</v>
      </c>
      <c r="F7" s="57"/>
      <c r="G7" s="62">
        <v>17.518573628321015</v>
      </c>
      <c r="H7" s="62">
        <v>12.121934373903775</v>
      </c>
      <c r="I7" s="62">
        <v>12.794463885852426</v>
      </c>
      <c r="J7" s="145">
        <v>9.7598795026694773</v>
      </c>
      <c r="K7" s="58"/>
    </row>
    <row r="8" spans="1:11" x14ac:dyDescent="0.25">
      <c r="A8" s="60">
        <v>1973</v>
      </c>
      <c r="B8" s="67">
        <f>G8*'Inflationfactors 2021'!$B39</f>
        <v>164.01026891912235</v>
      </c>
      <c r="C8" s="67">
        <f>H8*'Inflationfactors 2021'!$B39</f>
        <v>110.33891800992579</v>
      </c>
      <c r="D8" s="67">
        <f>I8*'Inflationfactors 2021'!$B39</f>
        <v>109.03621531795504</v>
      </c>
      <c r="E8" s="136">
        <f>J8*'Inflationfactors 2021'!$B39</f>
        <v>99.526485666568234</v>
      </c>
      <c r="F8" s="57"/>
      <c r="G8" s="62">
        <v>23.070793208485348</v>
      </c>
      <c r="H8" s="62">
        <v>15.521018147408327</v>
      </c>
      <c r="I8" s="62">
        <v>15.337771179906461</v>
      </c>
      <c r="J8" s="145">
        <v>14.00006831714281</v>
      </c>
      <c r="K8" s="58"/>
    </row>
    <row r="9" spans="1:11" x14ac:dyDescent="0.25">
      <c r="A9" s="60">
        <v>1974</v>
      </c>
      <c r="B9" s="67">
        <f>G9*'Inflationfactors 2021'!$B40</f>
        <v>202.0579742205914</v>
      </c>
      <c r="C9" s="67">
        <f>H9*'Inflationfactors 2021'!$B40</f>
        <v>124.41351733118302</v>
      </c>
      <c r="D9" s="67">
        <f>I9*'Inflationfactors 2021'!$B40</f>
        <v>123.3713098561574</v>
      </c>
      <c r="E9" s="136">
        <f>J9*'Inflationfactors 2021'!$B40</f>
        <v>110.34371641833718</v>
      </c>
      <c r="F9" s="57"/>
      <c r="G9" s="62">
        <v>33.370433397290078</v>
      </c>
      <c r="H9" s="62">
        <v>20.547236553457147</v>
      </c>
      <c r="I9" s="62">
        <v>20.375113105888918</v>
      </c>
      <c r="J9" s="145">
        <v>18.223570011286075</v>
      </c>
      <c r="K9" s="58"/>
    </row>
    <row r="10" spans="1:11" ht="18" customHeight="1" x14ac:dyDescent="0.25">
      <c r="A10" s="60">
        <v>1975</v>
      </c>
      <c r="B10" s="67">
        <f>G10*'Inflationfactors 2021'!$B41</f>
        <v>174.05151500482003</v>
      </c>
      <c r="C10" s="67">
        <f>H10*'Inflationfactors 2021'!$B41</f>
        <v>112.8208173609088</v>
      </c>
      <c r="D10" s="67">
        <f>I10*'Inflationfactors 2021'!$B41</f>
        <v>131.84141705454934</v>
      </c>
      <c r="E10" s="136">
        <f>J10*'Inflationfactors 2021'!$B41</f>
        <v>118.55305288501964</v>
      </c>
      <c r="F10" s="57"/>
      <c r="G10" s="62">
        <v>33.862162452299621</v>
      </c>
      <c r="H10" s="62">
        <v>21.949575362044516</v>
      </c>
      <c r="I10" s="62">
        <v>25.650081139017381</v>
      </c>
      <c r="J10" s="145">
        <v>23.064796281132228</v>
      </c>
      <c r="K10" s="58"/>
    </row>
    <row r="11" spans="1:11" x14ac:dyDescent="0.25">
      <c r="A11" s="60">
        <v>1976</v>
      </c>
      <c r="B11" s="67">
        <f>G11*'Inflationfactors 2021'!$B42</f>
        <v>128.04171339437136</v>
      </c>
      <c r="C11" s="67">
        <f>H11*'Inflationfactors 2021'!$B42</f>
        <v>105.89818208507009</v>
      </c>
      <c r="D11" s="67">
        <f>I11*'Inflationfactors 2021'!$B42</f>
        <v>128.69299372699786</v>
      </c>
      <c r="E11" s="136">
        <f>J11*'Inflationfactors 2021'!$B42</f>
        <v>123.3524949994605</v>
      </c>
      <c r="F11" s="57"/>
      <c r="G11" s="62">
        <v>28.485364492629888</v>
      </c>
      <c r="H11" s="62">
        <v>23.559106136834281</v>
      </c>
      <c r="I11" s="62">
        <v>28.630254444270932</v>
      </c>
      <c r="J11" s="145">
        <v>27.442156840814349</v>
      </c>
      <c r="K11" s="58"/>
    </row>
    <row r="12" spans="1:11" x14ac:dyDescent="0.25">
      <c r="A12" s="60">
        <v>1977</v>
      </c>
      <c r="B12" s="67">
        <f>G12*'Inflationfactors 2021'!$B43</f>
        <v>117.65642750481217</v>
      </c>
      <c r="C12" s="67">
        <f>H12*'Inflationfactors 2021'!$B43</f>
        <v>101.63013671512014</v>
      </c>
      <c r="D12" s="67">
        <f>I12*'Inflationfactors 2021'!$B43</f>
        <v>118.30790274016549</v>
      </c>
      <c r="E12" s="136">
        <f>J12*'Inflationfactors 2021'!$B43</f>
        <v>127.16796594097083</v>
      </c>
      <c r="F12" s="57"/>
      <c r="G12" s="62">
        <v>29.487826442308812</v>
      </c>
      <c r="H12" s="62">
        <v>25.471212209303292</v>
      </c>
      <c r="I12" s="62">
        <v>29.651103443650495</v>
      </c>
      <c r="J12" s="145">
        <v>31.871670661897451</v>
      </c>
      <c r="K12" s="58"/>
    </row>
    <row r="13" spans="1:11" x14ac:dyDescent="0.25">
      <c r="A13" s="60">
        <v>1978</v>
      </c>
      <c r="B13" s="67">
        <f>G13*'Inflationfactors 2021'!$B44</f>
        <v>94.587975916102479</v>
      </c>
      <c r="C13" s="67">
        <f>H13*'Inflationfactors 2021'!$B44</f>
        <v>91.72167361561452</v>
      </c>
      <c r="D13" s="67">
        <f>I13*'Inflationfactors 2021'!$B44</f>
        <v>111.78578971903022</v>
      </c>
      <c r="E13" s="136">
        <f>J13*'Inflationfactors 2021'!$B44</f>
        <v>120.12412368408607</v>
      </c>
      <c r="F13" s="57"/>
      <c r="G13" s="62">
        <v>25.49541129814083</v>
      </c>
      <c r="H13" s="62">
        <v>24.722823076985048</v>
      </c>
      <c r="I13" s="62">
        <v>30.130940625075532</v>
      </c>
      <c r="J13" s="145">
        <v>32.378469995710532</v>
      </c>
      <c r="K13" s="58"/>
    </row>
    <row r="14" spans="1:11" x14ac:dyDescent="0.25">
      <c r="A14" s="60">
        <v>1979</v>
      </c>
      <c r="B14" s="67">
        <f>G14*'Inflationfactors 2021'!$B45</f>
        <v>84.919514098116366</v>
      </c>
      <c r="C14" s="67">
        <f>H14*'Inflationfactors 2021'!$B45</f>
        <v>75.672143697861344</v>
      </c>
      <c r="D14" s="67">
        <f>I14*'Inflationfactors 2021'!$B45</f>
        <v>90.780523506728684</v>
      </c>
      <c r="E14" s="136">
        <f>J14*'Inflationfactors 2021'!$B45</f>
        <v>124.64413342315542</v>
      </c>
      <c r="F14" s="57"/>
      <c r="G14" s="62">
        <v>24.564510875937625</v>
      </c>
      <c r="H14" s="62">
        <v>21.889541133312509</v>
      </c>
      <c r="I14" s="62">
        <v>26.259914233939451</v>
      </c>
      <c r="J14" s="145">
        <v>36.055578080172239</v>
      </c>
      <c r="K14" s="58"/>
    </row>
    <row r="15" spans="1:11" ht="18" customHeight="1" x14ac:dyDescent="0.25">
      <c r="A15" s="60">
        <v>1980</v>
      </c>
      <c r="B15" s="67">
        <f>G15*'Inflationfactors 2021'!$B46</f>
        <v>83.235233407078681</v>
      </c>
      <c r="C15" s="67">
        <f>H15*'Inflationfactors 2021'!$B46</f>
        <v>83.235233407078681</v>
      </c>
      <c r="D15" s="67">
        <f>I15*'Inflationfactors 2021'!$B46</f>
        <v>103.4457054164652</v>
      </c>
      <c r="E15" s="136">
        <f>J15*'Inflationfactors 2021'!$B46</f>
        <v>130.17139537624607</v>
      </c>
      <c r="F15" s="57"/>
      <c r="G15" s="69">
        <v>26.858739402090571</v>
      </c>
      <c r="H15" s="69">
        <v>26.858739402090571</v>
      </c>
      <c r="I15" s="69">
        <v>33.380350247326618</v>
      </c>
      <c r="J15" s="146">
        <v>42.004322483461138</v>
      </c>
      <c r="K15" s="58"/>
    </row>
    <row r="16" spans="1:11" x14ac:dyDescent="0.25">
      <c r="A16" s="60">
        <v>1981</v>
      </c>
      <c r="B16" s="67">
        <f>G16*'Inflationfactors 2021'!$B47</f>
        <v>74.717854830137711</v>
      </c>
      <c r="C16" s="67">
        <f>H16*'Inflationfactors 2021'!$B47</f>
        <v>77.509803142295922</v>
      </c>
      <c r="D16" s="67">
        <f>I16*'Inflationfactors 2021'!$B47</f>
        <v>101.83963843395996</v>
      </c>
      <c r="E16" s="136">
        <f>J16*'Inflationfactors 2021'!$B47</f>
        <v>128.42962235927587</v>
      </c>
      <c r="F16" s="57"/>
      <c r="G16" s="69">
        <v>27.012962700700545</v>
      </c>
      <c r="H16" s="69">
        <v>28.022343869232074</v>
      </c>
      <c r="I16" s="69">
        <v>36.818379766435271</v>
      </c>
      <c r="J16" s="146">
        <v>46.431533752449702</v>
      </c>
      <c r="K16" s="58"/>
    </row>
    <row r="17" spans="1:11" x14ac:dyDescent="0.25">
      <c r="A17" s="60">
        <v>1982</v>
      </c>
      <c r="B17" s="67">
        <f>G17*'Inflationfactors 2021'!$B48</f>
        <v>75.765303727509419</v>
      </c>
      <c r="C17" s="67">
        <f>H17*'Inflationfactors 2021'!$B48</f>
        <v>78.822500193707185</v>
      </c>
      <c r="D17" s="67">
        <f>I17*'Inflationfactors 2021'!$B48</f>
        <v>100.22287545709143</v>
      </c>
      <c r="E17" s="136">
        <f>J17*'Inflationfactors 2021'!$B48</f>
        <v>130.13023219163463</v>
      </c>
      <c r="F17" s="57"/>
      <c r="G17" s="69">
        <v>29.934928379102889</v>
      </c>
      <c r="H17" s="69">
        <v>31.142828997908801</v>
      </c>
      <c r="I17" s="69">
        <v>39.598133329550151</v>
      </c>
      <c r="J17" s="146">
        <v>51.414552426564455</v>
      </c>
      <c r="K17" s="58"/>
    </row>
    <row r="18" spans="1:11" x14ac:dyDescent="0.25">
      <c r="A18" s="60">
        <v>1983</v>
      </c>
      <c r="B18" s="67">
        <f>G18*'Inflationfactors 2021'!$B49</f>
        <v>81.766610389518206</v>
      </c>
      <c r="C18" s="67">
        <f>H18*'Inflationfactors 2021'!$B49</f>
        <v>81.36774887542299</v>
      </c>
      <c r="D18" s="67">
        <f>I18*'Inflationfactors 2021'!$B49</f>
        <v>101.57673225624698</v>
      </c>
      <c r="E18" s="136">
        <f>J18*'Inflationfactors 2021'!$B49</f>
        <v>126.70500764424526</v>
      </c>
      <c r="F18" s="57"/>
      <c r="G18" s="69">
        <v>35.06286894919306</v>
      </c>
      <c r="H18" s="69">
        <v>34.891830564075043</v>
      </c>
      <c r="I18" s="69">
        <v>43.557775410054454</v>
      </c>
      <c r="J18" s="146">
        <v>54.333193672489394</v>
      </c>
      <c r="K18" s="58"/>
    </row>
    <row r="19" spans="1:11" x14ac:dyDescent="0.25">
      <c r="A19" s="60">
        <v>1984</v>
      </c>
      <c r="B19" s="67">
        <f>G19*'Inflationfactors 2021'!$B50</f>
        <v>88.018951704481125</v>
      </c>
      <c r="C19" s="67">
        <f>H19*'Inflationfactors 2021'!$B50</f>
        <v>86.15752372281537</v>
      </c>
      <c r="D19" s="67">
        <f>I19*'Inflationfactors 2021'!$B50</f>
        <v>110.62200576756538</v>
      </c>
      <c r="E19" s="136">
        <f>J19*'Inflationfactors 2021'!$B50</f>
        <v>133.35801897219721</v>
      </c>
      <c r="F19" s="57"/>
      <c r="G19" s="69">
        <v>40.37566591948675</v>
      </c>
      <c r="H19" s="69">
        <v>39.521799872851084</v>
      </c>
      <c r="I19" s="69">
        <v>50.744039342919898</v>
      </c>
      <c r="J19" s="146">
        <v>61.173403198255599</v>
      </c>
      <c r="K19" s="58"/>
    </row>
    <row r="20" spans="1:11" ht="18" customHeight="1" x14ac:dyDescent="0.25">
      <c r="A20" s="60">
        <v>1985</v>
      </c>
      <c r="B20" s="67">
        <f>G20*'Inflationfactors 2021'!$B51</f>
        <v>94.688209181686446</v>
      </c>
      <c r="C20" s="67">
        <f>H20*'Inflationfactors 2021'!$B51</f>
        <v>96.550055991438711</v>
      </c>
      <c r="D20" s="67">
        <f>I20*'Inflationfactors 2021'!$B51</f>
        <v>116.89738184087416</v>
      </c>
      <c r="E20" s="136">
        <f>J20*'Inflationfactors 2021'!$B51</f>
        <v>144.02714964012139</v>
      </c>
      <c r="F20" s="57"/>
      <c r="G20" s="69">
        <v>45.987474104753005</v>
      </c>
      <c r="H20" s="69">
        <v>46.891722191082422</v>
      </c>
      <c r="I20" s="69">
        <v>56.773861991682445</v>
      </c>
      <c r="J20" s="146">
        <v>69.950048392482458</v>
      </c>
      <c r="K20" s="58"/>
    </row>
    <row r="21" spans="1:11" x14ac:dyDescent="0.25">
      <c r="A21" s="60">
        <v>1986</v>
      </c>
      <c r="B21" s="67">
        <f>G21*'Inflationfactors 2021'!$B52</f>
        <v>99.281939264509532</v>
      </c>
      <c r="C21" s="67">
        <f>H21*'Inflationfactors 2021'!$B52</f>
        <v>103.6678883886445</v>
      </c>
      <c r="D21" s="67">
        <f>I21*'Inflationfactors 2021'!$B52</f>
        <v>124.13565096794099</v>
      </c>
      <c r="E21" s="136">
        <f>J21*'Inflationfactors 2021'!$B52</f>
        <v>149.25517776980485</v>
      </c>
      <c r="F21" s="57"/>
      <c r="G21" s="69">
        <v>49.965746987674649</v>
      </c>
      <c r="H21" s="69">
        <v>52.173069143756663</v>
      </c>
      <c r="I21" s="69">
        <v>62.473905872139397</v>
      </c>
      <c r="J21" s="146">
        <v>75.115841856972736</v>
      </c>
      <c r="K21" s="58"/>
    </row>
    <row r="22" spans="1:11" x14ac:dyDescent="0.25">
      <c r="A22" s="60">
        <v>1987</v>
      </c>
      <c r="B22" s="67">
        <f>G22*'Inflationfactors 2021'!$B53</f>
        <v>118.73215330639145</v>
      </c>
      <c r="C22" s="67">
        <f>H22*'Inflationfactors 2021'!$B53</f>
        <v>113.41380377419027</v>
      </c>
      <c r="D22" s="67">
        <f>I22*'Inflationfactors 2021'!$B53</f>
        <v>133.62353199655473</v>
      </c>
      <c r="E22" s="136">
        <f>J22*'Inflationfactors 2021'!$B53</f>
        <v>151.17408545281867</v>
      </c>
      <c r="F22" s="57"/>
      <c r="G22" s="69">
        <v>61.936438866140556</v>
      </c>
      <c r="H22" s="69">
        <v>59.162130294308959</v>
      </c>
      <c r="I22" s="69">
        <v>69.704502867269028</v>
      </c>
      <c r="J22" s="146">
        <v>78.859721154313334</v>
      </c>
      <c r="K22" s="58"/>
    </row>
    <row r="23" spans="1:11" x14ac:dyDescent="0.25">
      <c r="A23" s="60">
        <v>1988</v>
      </c>
      <c r="B23" s="67">
        <f>G23*'Inflationfactors 2021'!$B54</f>
        <v>120.97767625896212</v>
      </c>
      <c r="C23" s="67">
        <f>H23*'Inflationfactors 2021'!$B54</f>
        <v>119.78119374651075</v>
      </c>
      <c r="D23" s="67">
        <f>I23*'Inflationfactors 2021'!$B54</f>
        <v>147.43323403427357</v>
      </c>
      <c r="E23" s="136">
        <f>J23*'Inflationfactors 2021'!$B54</f>
        <v>160.86042667400449</v>
      </c>
      <c r="F23" s="57"/>
      <c r="G23" s="69">
        <v>66.21657157031315</v>
      </c>
      <c r="H23" s="69">
        <v>65.561682400936377</v>
      </c>
      <c r="I23" s="69">
        <v>80.696898759865121</v>
      </c>
      <c r="J23" s="146">
        <v>88.046210549537207</v>
      </c>
      <c r="K23" s="58"/>
    </row>
    <row r="24" spans="1:11" x14ac:dyDescent="0.25">
      <c r="A24" s="60">
        <v>1989</v>
      </c>
      <c r="B24" s="67">
        <f>G24*'Inflationfactors 2021'!$B55</f>
        <v>137.99426989843076</v>
      </c>
      <c r="C24" s="67">
        <f>H24*'Inflationfactors 2021'!$B55</f>
        <v>125.76356389587232</v>
      </c>
      <c r="D24" s="67">
        <f>I24*'Inflationfactors 2021'!$B55</f>
        <v>157.13798364156568</v>
      </c>
      <c r="E24" s="136">
        <f>J24*'Inflationfactors 2021'!$B55</f>
        <v>178.67466160259247</v>
      </c>
      <c r="F24" s="57"/>
      <c r="G24" s="69">
        <v>80.510075786715731</v>
      </c>
      <c r="H24" s="69">
        <v>73.374307990590623</v>
      </c>
      <c r="I24" s="69">
        <v>91.679103641520243</v>
      </c>
      <c r="J24" s="146">
        <v>104.24425997817531</v>
      </c>
      <c r="K24" s="58"/>
    </row>
    <row r="25" spans="1:11" ht="18" customHeight="1" x14ac:dyDescent="0.25">
      <c r="A25" s="60">
        <v>1990</v>
      </c>
      <c r="B25" s="67">
        <f>G25*'Inflationfactors 2021'!$B56</f>
        <v>146.12314798797286</v>
      </c>
      <c r="C25" s="67">
        <f>H25*'Inflationfactors 2021'!$B56</f>
        <v>140.00698346800309</v>
      </c>
      <c r="D25" s="67">
        <f>I25*'Inflationfactors 2021'!$B56</f>
        <v>172.3162873452346</v>
      </c>
      <c r="E25" s="136">
        <f>J25*'Inflationfactors 2021'!$B56</f>
        <v>196.78094542511366</v>
      </c>
      <c r="F25" s="57"/>
      <c r="G25" s="69">
        <v>90.422740091567363</v>
      </c>
      <c r="H25" s="69">
        <v>86.637984819308841</v>
      </c>
      <c r="I25" s="69">
        <v>106.63136593145705</v>
      </c>
      <c r="J25" s="146">
        <v>121.77038702049111</v>
      </c>
      <c r="K25" s="58"/>
    </row>
    <row r="26" spans="1:11" x14ac:dyDescent="0.25">
      <c r="A26" s="60">
        <v>1991</v>
      </c>
      <c r="B26" s="67">
        <f>G26*'Inflationfactors 2021'!$B57</f>
        <v>139.64668220408538</v>
      </c>
      <c r="C26" s="67">
        <f>H26*'Inflationfactors 2021'!$B57</f>
        <v>151.74939466177275</v>
      </c>
      <c r="D26" s="67">
        <f>I26*'Inflationfactors 2021'!$B57</f>
        <v>179.14674374181243</v>
      </c>
      <c r="E26" s="136">
        <f>J26*'Inflationfactors 2021'!$B57</f>
        <v>200.16024449252231</v>
      </c>
      <c r="F26" s="57"/>
      <c r="G26" s="69">
        <v>89.978532347993152</v>
      </c>
      <c r="H26" s="69">
        <v>97.776671818152536</v>
      </c>
      <c r="I26" s="69">
        <v>115.42960292642553</v>
      </c>
      <c r="J26" s="146">
        <v>128.96922969879014</v>
      </c>
      <c r="K26" s="58"/>
    </row>
    <row r="27" spans="1:11" x14ac:dyDescent="0.25">
      <c r="A27" s="60">
        <v>1992</v>
      </c>
      <c r="B27" s="67">
        <f>G27*'Inflationfactors 2021'!$B58</f>
        <v>138.99001515283314</v>
      </c>
      <c r="C27" s="67">
        <f>H27*'Inflationfactors 2021'!$B58</f>
        <v>155.08359585474014</v>
      </c>
      <c r="D27" s="67">
        <f>I27*'Inflationfactors 2021'!$B58</f>
        <v>182.74859408611752</v>
      </c>
      <c r="E27" s="136">
        <f>J27*'Inflationfactors 2021'!$B58</f>
        <v>203.76335235802907</v>
      </c>
      <c r="F27" s="57"/>
      <c r="G27" s="69">
        <v>91.86385667735172</v>
      </c>
      <c r="H27" s="69">
        <v>102.50072429262403</v>
      </c>
      <c r="I27" s="69">
        <v>120.78558763127398</v>
      </c>
      <c r="J27" s="146">
        <v>134.67505112890223</v>
      </c>
      <c r="K27" s="58"/>
    </row>
    <row r="28" spans="1:11" x14ac:dyDescent="0.25">
      <c r="A28" s="60">
        <v>1993</v>
      </c>
      <c r="B28" s="67">
        <f>G28*'Inflationfactors 2021'!$B59</f>
        <v>133.94586814250934</v>
      </c>
      <c r="C28" s="67">
        <f>H28*'Inflationfactors 2021'!$B59</f>
        <v>148.69585957486899</v>
      </c>
      <c r="D28" s="67">
        <f>I28*'Inflationfactors 2021'!$B59</f>
        <v>178.19584243958826</v>
      </c>
      <c r="E28" s="136">
        <f>J28*'Inflationfactors 2021'!$B59</f>
        <v>192.5471854548571</v>
      </c>
      <c r="F28" s="57"/>
      <c r="G28" s="69">
        <v>90.442854924044113</v>
      </c>
      <c r="H28" s="69">
        <v>100.40233597222753</v>
      </c>
      <c r="I28" s="69">
        <v>120.32129806859436</v>
      </c>
      <c r="J28" s="146">
        <v>130.01160395331337</v>
      </c>
      <c r="K28" s="58"/>
    </row>
    <row r="29" spans="1:11" x14ac:dyDescent="0.25">
      <c r="A29" s="60">
        <v>1994</v>
      </c>
      <c r="B29" s="67">
        <f>G29*'Inflationfactors 2021'!$B60</f>
        <v>138.54269290430932</v>
      </c>
      <c r="C29" s="67">
        <f>H29*'Inflationfactors 2021'!$B60</f>
        <v>150.50895236821319</v>
      </c>
      <c r="D29" s="67">
        <f>I29*'Inflationfactors 2021'!$B60</f>
        <v>177.23359850426513</v>
      </c>
      <c r="E29" s="136">
        <f>J29*'Inflationfactors 2021'!$B60</f>
        <v>197.31032271592611</v>
      </c>
      <c r="F29" s="57"/>
      <c r="G29" s="69">
        <v>94.503883290797631</v>
      </c>
      <c r="H29" s="69">
        <v>102.66640679959971</v>
      </c>
      <c r="I29" s="69">
        <v>120.89604263592437</v>
      </c>
      <c r="J29" s="146">
        <v>134.59094318958125</v>
      </c>
      <c r="K29" s="58"/>
    </row>
    <row r="30" spans="1:11" ht="18" customHeight="1" x14ac:dyDescent="0.25">
      <c r="A30" s="60">
        <v>1995</v>
      </c>
      <c r="B30" s="67">
        <f>G30*'Inflationfactors 2021'!$B61</f>
        <v>156.20320771327232</v>
      </c>
      <c r="C30" s="67">
        <f>H30*'Inflationfactors 2021'!$B61</f>
        <v>161.65370262071406</v>
      </c>
      <c r="D30" s="67">
        <f>I30*'Inflationfactors 2021'!$B61</f>
        <v>180.92984314703278</v>
      </c>
      <c r="E30" s="136">
        <f>J30*'Inflationfactors 2021'!$B61</f>
        <v>217.08922399640306</v>
      </c>
      <c r="F30" s="57"/>
      <c r="G30" s="69">
        <v>107.6521073144537</v>
      </c>
      <c r="H30" s="69">
        <v>111.40847871861754</v>
      </c>
      <c r="I30" s="69">
        <v>124.69320685529482</v>
      </c>
      <c r="J30" s="146">
        <v>149.61352446340666</v>
      </c>
      <c r="K30" s="69"/>
    </row>
    <row r="31" spans="1:11" x14ac:dyDescent="0.25">
      <c r="A31" s="60">
        <v>1996</v>
      </c>
      <c r="B31" s="67">
        <f>G31*'Inflationfactors 2021'!$B62</f>
        <v>160.90606116673439</v>
      </c>
      <c r="C31" s="67">
        <f>H31*'Inflationfactors 2021'!$B62</f>
        <v>177.2626277150884</v>
      </c>
      <c r="D31" s="67">
        <f>I31*'Inflationfactors 2021'!$B62</f>
        <v>210.10874102763668</v>
      </c>
      <c r="E31" s="136">
        <f>J31*'Inflationfactors 2021'!$B62</f>
        <v>232.0504766412823</v>
      </c>
      <c r="F31" s="57"/>
      <c r="G31" s="69">
        <v>111.50801189655883</v>
      </c>
      <c r="H31" s="69">
        <v>122.8431238496801</v>
      </c>
      <c r="I31" s="69">
        <v>145.60550313765535</v>
      </c>
      <c r="J31" s="146">
        <v>160.81114112354976</v>
      </c>
      <c r="K31" s="69"/>
    </row>
    <row r="32" spans="1:11" x14ac:dyDescent="0.25">
      <c r="A32" s="60">
        <v>1997</v>
      </c>
      <c r="B32" s="67">
        <f>G32*'Inflationfactors 2021'!$B63</f>
        <v>161.84518594351167</v>
      </c>
      <c r="C32" s="67">
        <f>H32*'Inflationfactors 2021'!$B63</f>
        <v>179.51793613274577</v>
      </c>
      <c r="D32" s="67">
        <f>I32*'Inflationfactors 2021'!$B63</f>
        <v>214.73055869024222</v>
      </c>
      <c r="E32" s="136">
        <f>J32*'Inflationfactors 2021'!$B63</f>
        <v>239.71158903291877</v>
      </c>
      <c r="F32" s="57"/>
      <c r="G32" s="69">
        <v>113.57556908316609</v>
      </c>
      <c r="H32" s="69">
        <v>125.97749904052336</v>
      </c>
      <c r="I32" s="69">
        <v>150.68811136157348</v>
      </c>
      <c r="J32" s="146">
        <v>168.21865897046931</v>
      </c>
      <c r="K32" s="69"/>
    </row>
    <row r="33" spans="1:11" x14ac:dyDescent="0.25">
      <c r="A33" s="60">
        <v>1998</v>
      </c>
      <c r="B33" s="67">
        <f>G33*'Inflationfactors 2021'!$B64</f>
        <v>163.82846978379979</v>
      </c>
      <c r="C33" s="67">
        <f>H33*'Inflationfactors 2021'!$B64</f>
        <v>192.28568774949233</v>
      </c>
      <c r="D33" s="67">
        <f>I33*'Inflationfactors 2021'!$B64</f>
        <v>232.17898396307996</v>
      </c>
      <c r="E33" s="136">
        <f>J33*'Inflationfactors 2021'!$B64</f>
        <v>253.05647564819088</v>
      </c>
      <c r="F33" s="57"/>
      <c r="G33" s="69">
        <v>116.52096001692732</v>
      </c>
      <c r="H33" s="69">
        <v>136.76080209778971</v>
      </c>
      <c r="I33" s="69">
        <v>165.13441249152203</v>
      </c>
      <c r="J33" s="146">
        <v>179.98326859757532</v>
      </c>
      <c r="K33" s="69"/>
    </row>
    <row r="34" spans="1:11" x14ac:dyDescent="0.25">
      <c r="A34" s="60">
        <v>1999</v>
      </c>
      <c r="B34" s="67">
        <f>G34*'Inflationfactors 2021'!$B65</f>
        <v>170.7343422938435</v>
      </c>
      <c r="C34" s="67">
        <f>H34*'Inflationfactors 2021'!$B65</f>
        <v>197.04204639826452</v>
      </c>
      <c r="D34" s="67">
        <f>I34*'Inflationfactors 2021'!$B65</f>
        <v>236.37073536244941</v>
      </c>
      <c r="E34" s="136">
        <f>J34*'Inflationfactors 2021'!$B65</f>
        <v>256.30081422943505</v>
      </c>
      <c r="F34" s="57"/>
      <c r="G34" s="69">
        <v>122.91889294013211</v>
      </c>
      <c r="H34" s="69">
        <v>141.85892469277502</v>
      </c>
      <c r="I34" s="69">
        <v>170.17331559571591</v>
      </c>
      <c r="J34" s="146">
        <v>184.52182449923328</v>
      </c>
      <c r="K34" s="69"/>
    </row>
    <row r="35" spans="1:11" ht="18" customHeight="1" x14ac:dyDescent="0.25">
      <c r="A35" s="60">
        <v>2000</v>
      </c>
      <c r="B35" s="67">
        <f>G35*'Inflationfactors 2021'!$B66</f>
        <v>171.84653974103691</v>
      </c>
      <c r="C35" s="67">
        <f>H35*'Inflationfactors 2021'!$B66</f>
        <v>203.34509342906915</v>
      </c>
      <c r="D35" s="67">
        <f>I35*'Inflationfactors 2021'!$B66</f>
        <v>244.41282798435188</v>
      </c>
      <c r="E35" s="136">
        <f>J35*'Inflationfactors 2021'!$B66</f>
        <v>272.32293884716529</v>
      </c>
      <c r="F35" s="57"/>
      <c r="G35" s="69">
        <v>127.86200873589056</v>
      </c>
      <c r="H35" s="69">
        <v>151.29843261091455</v>
      </c>
      <c r="I35" s="69">
        <v>181.85478272645227</v>
      </c>
      <c r="J35" s="146">
        <v>202.62123426128369</v>
      </c>
      <c r="K35" s="69"/>
    </row>
    <row r="36" spans="1:11" x14ac:dyDescent="0.25">
      <c r="A36" s="60">
        <v>2001</v>
      </c>
      <c r="B36" s="67">
        <f>G36*'Inflationfactors 2021'!$B67</f>
        <v>177.266530840809</v>
      </c>
      <c r="C36" s="67">
        <f>H36*'Inflationfactors 2021'!$B67</f>
        <v>213.41083098226335</v>
      </c>
      <c r="D36" s="67">
        <f>I36*'Inflationfactors 2021'!$B67</f>
        <v>261.6475256563366</v>
      </c>
      <c r="E36" s="136">
        <f>J36*'Inflationfactors 2021'!$B67</f>
        <v>273.47415327615067</v>
      </c>
      <c r="F36" s="57"/>
      <c r="G36" s="69">
        <v>135.3179624739</v>
      </c>
      <c r="H36" s="69">
        <v>162.90903128417048</v>
      </c>
      <c r="I36" s="69">
        <v>199.73093561552412</v>
      </c>
      <c r="J36" s="146">
        <v>208.75889563064936</v>
      </c>
      <c r="K36" s="69"/>
    </row>
    <row r="37" spans="1:11" x14ac:dyDescent="0.25">
      <c r="A37" s="60">
        <v>2002</v>
      </c>
      <c r="B37" s="67">
        <f>G37*'Inflationfactors 2021'!$B68</f>
        <v>187.54639872718539</v>
      </c>
      <c r="C37" s="67">
        <f>H37*'Inflationfactors 2021'!$B68</f>
        <v>230.61358438995904</v>
      </c>
      <c r="D37" s="67">
        <f>I37*'Inflationfactors 2021'!$B68</f>
        <v>286.19264356332445</v>
      </c>
      <c r="E37" s="136">
        <f>J37*'Inflationfactors 2021'!$B68</f>
        <v>285.40241997318168</v>
      </c>
      <c r="F37" s="57"/>
      <c r="G37" s="69">
        <v>145.38480521487239</v>
      </c>
      <c r="H37" s="69">
        <v>178.77022045733258</v>
      </c>
      <c r="I37" s="69">
        <v>221.85476245218948</v>
      </c>
      <c r="J37" s="146">
        <v>221.24218602572222</v>
      </c>
      <c r="K37" s="69"/>
    </row>
    <row r="38" spans="1:11" x14ac:dyDescent="0.25">
      <c r="A38" s="60">
        <v>2003</v>
      </c>
      <c r="B38" s="67">
        <f>G38*'Inflationfactors 2021'!$B69</f>
        <v>197.71578609636973</v>
      </c>
      <c r="C38" s="67">
        <f>H38*'Inflationfactors 2021'!$B69</f>
        <v>247.73239512867474</v>
      </c>
      <c r="D38" s="67">
        <f>I38*'Inflationfactors 2021'!$B69</f>
        <v>310.15521266768701</v>
      </c>
      <c r="E38" s="136">
        <f>J38*'Inflationfactors 2021'!$B69</f>
        <v>291.23247990324592</v>
      </c>
      <c r="F38" s="57"/>
      <c r="G38" s="69">
        <v>154.58622837870973</v>
      </c>
      <c r="H38" s="69">
        <v>193.69225576909676</v>
      </c>
      <c r="I38" s="69">
        <v>242.4982116244621</v>
      </c>
      <c r="J38" s="146">
        <v>227.70326810261605</v>
      </c>
      <c r="K38" s="69"/>
    </row>
    <row r="39" spans="1:11" x14ac:dyDescent="0.25">
      <c r="A39" s="60">
        <v>2004</v>
      </c>
      <c r="B39" s="67">
        <f>G39*'Inflationfactors 2021'!$B70</f>
        <v>204.63767673014527</v>
      </c>
      <c r="C39" s="67">
        <f>H39*'Inflationfactors 2021'!$B70</f>
        <v>260.68493850973931</v>
      </c>
      <c r="D39" s="67">
        <f>I39*'Inflationfactors 2021'!$B70</f>
        <v>316.73220028933315</v>
      </c>
      <c r="E39" s="136">
        <f>J39*'Inflationfactors 2021'!$B70</f>
        <v>325.85617313717404</v>
      </c>
      <c r="F39" s="68"/>
      <c r="G39" s="69">
        <v>160.24876799541525</v>
      </c>
      <c r="H39" s="69">
        <v>204.1385579559431</v>
      </c>
      <c r="I39" s="69">
        <v>248.02834791647078</v>
      </c>
      <c r="J39" s="146">
        <v>255.17319744492877</v>
      </c>
      <c r="K39" s="69"/>
    </row>
    <row r="40" spans="1:11" ht="18" customHeight="1" x14ac:dyDescent="0.25">
      <c r="A40" s="60">
        <v>2005</v>
      </c>
      <c r="B40" s="67">
        <f>G40*'Inflationfactors 2021'!$B71</f>
        <v>211.95853894278321</v>
      </c>
      <c r="C40" s="67">
        <f>H40*'Inflationfactors 2021'!$B71</f>
        <v>272.70275437150769</v>
      </c>
      <c r="D40" s="67">
        <f>I40*'Inflationfactors 2021'!$B71</f>
        <v>338.48744725070071</v>
      </c>
      <c r="E40" s="136">
        <f>J40*'Inflationfactors 2021'!$B71</f>
        <v>314.44824710231183</v>
      </c>
      <c r="F40" s="57"/>
      <c r="G40" s="69">
        <v>167.42380643189827</v>
      </c>
      <c r="H40" s="69">
        <v>215.40501925079596</v>
      </c>
      <c r="I40" s="69">
        <v>267.3676518567936</v>
      </c>
      <c r="J40" s="146">
        <v>248.37934210293193</v>
      </c>
      <c r="K40" s="69"/>
    </row>
    <row r="41" spans="1:11" x14ac:dyDescent="0.25">
      <c r="A41" s="60">
        <v>2006</v>
      </c>
      <c r="B41" s="67">
        <f>G41*'Inflationfactors 2021'!$B72</f>
        <v>216.24576913845567</v>
      </c>
      <c r="C41" s="67">
        <f>H41*'Inflationfactors 2021'!$B72</f>
        <v>276.48388148310204</v>
      </c>
      <c r="D41" s="67">
        <f>I41*'Inflationfactors 2021'!$B72</f>
        <v>347.74076481333111</v>
      </c>
      <c r="E41" s="136">
        <f>J41*'Inflationfactors 2021'!$B72</f>
        <v>344.81623280592851</v>
      </c>
      <c r="G41" s="67">
        <v>173.83100413059137</v>
      </c>
      <c r="H41" s="67">
        <v>222.25392402178619</v>
      </c>
      <c r="I41" s="67">
        <v>279.53437685959091</v>
      </c>
      <c r="J41" s="136">
        <v>277.18346688579464</v>
      </c>
      <c r="K41" s="67"/>
    </row>
    <row r="42" spans="1:11" x14ac:dyDescent="0.25">
      <c r="A42" s="60">
        <v>2007</v>
      </c>
      <c r="B42" s="67">
        <f>G42*'Inflationfactors 2021'!$B73</f>
        <v>225.44459337288129</v>
      </c>
      <c r="C42" s="67">
        <f>H42*'Inflationfactors 2021'!$B73</f>
        <v>290.91220230326934</v>
      </c>
      <c r="D42" s="67">
        <f>I42*'Inflationfactors 2021'!$B73</f>
        <v>354.28630388989575</v>
      </c>
      <c r="E42" s="136">
        <f>J42*'Inflationfactors 2021'!$B73</f>
        <v>345.46712404470071</v>
      </c>
      <c r="G42" s="67">
        <v>185.85704317632423</v>
      </c>
      <c r="H42" s="67">
        <v>239.82869109915029</v>
      </c>
      <c r="I42" s="67">
        <v>292.0744467352809</v>
      </c>
      <c r="J42" s="136">
        <v>284.80389451335589</v>
      </c>
      <c r="K42" s="67"/>
    </row>
    <row r="43" spans="1:11" x14ac:dyDescent="0.25">
      <c r="A43" s="60">
        <v>2008</v>
      </c>
      <c r="B43" s="67">
        <f>G43*'Inflationfactors 2021'!$B74</f>
        <v>243.56935568142561</v>
      </c>
      <c r="C43" s="67">
        <f>H43*'Inflationfactors 2021'!$B74</f>
        <v>309.16484571488218</v>
      </c>
      <c r="D43" s="67">
        <f>I43*'Inflationfactors 2021'!$B74</f>
        <v>380.28073318752632</v>
      </c>
      <c r="E43" s="136">
        <f>J43*'Inflationfactors 2021'!$B74</f>
        <v>374.56180146027566</v>
      </c>
      <c r="G43" s="67">
        <v>208.89310092746624</v>
      </c>
      <c r="H43" s="67">
        <v>265.1499534432952</v>
      </c>
      <c r="I43" s="67">
        <v>326.14128060679792</v>
      </c>
      <c r="J43" s="136">
        <v>321.23653641533076</v>
      </c>
      <c r="K43" s="67"/>
    </row>
    <row r="44" spans="1:11" x14ac:dyDescent="0.25">
      <c r="A44" s="60">
        <v>2009</v>
      </c>
      <c r="B44" s="67">
        <f>G44*'Inflationfactors 2021'!$B75</f>
        <v>259.61318023425673</v>
      </c>
      <c r="C44" s="67">
        <f>H44*'Inflationfactors 2021'!$B75</f>
        <v>333.04918168630093</v>
      </c>
      <c r="D44" s="67">
        <f>I44*'Inflationfactors 2021'!$B75</f>
        <v>410.11242445608502</v>
      </c>
      <c r="E44" s="136">
        <f>J44*'Inflationfactors 2021'!$B75</f>
        <v>406.98207315180173</v>
      </c>
      <c r="G44" s="67">
        <v>222.65281323692687</v>
      </c>
      <c r="H44" s="67">
        <v>285.63394655771953</v>
      </c>
      <c r="I44" s="67">
        <v>351.72592148892369</v>
      </c>
      <c r="J44" s="136">
        <v>349.04122911818331</v>
      </c>
      <c r="K44" s="67"/>
    </row>
    <row r="45" spans="1:11" ht="18" customHeight="1" x14ac:dyDescent="0.25">
      <c r="A45" s="60">
        <v>2010</v>
      </c>
      <c r="B45" s="67">
        <f>G45*'Inflationfactors 2021'!$B76</f>
        <v>258.1308684780418</v>
      </c>
      <c r="C45" s="67">
        <f>H45*'Inflationfactors 2021'!$B76</f>
        <v>350.08929308131678</v>
      </c>
      <c r="D45" s="67">
        <f>I45*'Inflationfactors 2021'!$B76</f>
        <v>437.06692828100046</v>
      </c>
      <c r="E45" s="136">
        <f>J45*'Inflationfactors 2021'!$B76</f>
        <v>422.54470176855199</v>
      </c>
      <c r="G45" s="67">
        <v>224.07193444274466</v>
      </c>
      <c r="H45" s="67">
        <v>303.89695579975415</v>
      </c>
      <c r="I45" s="67">
        <v>379.39837524392402</v>
      </c>
      <c r="J45" s="136">
        <v>366.79227584075699</v>
      </c>
      <c r="K45" s="67"/>
    </row>
    <row r="46" spans="1:11" x14ac:dyDescent="0.25">
      <c r="A46" s="60">
        <v>2011</v>
      </c>
      <c r="B46" s="67">
        <f>G46*'Inflationfactors 2021'!$B77</f>
        <v>293.28462864399819</v>
      </c>
      <c r="C46" s="67">
        <f>H46*'Inflationfactors 2021'!$B77</f>
        <v>375.61222645830867</v>
      </c>
      <c r="D46" s="67">
        <f>I46*'Inflationfactors 2021'!$B77</f>
        <v>454.8625797625034</v>
      </c>
      <c r="E46" s="136">
        <f>J46*'Inflationfactors 2021'!$B77</f>
        <v>437.07376156876614</v>
      </c>
      <c r="G46" s="67">
        <v>263.50820183647636</v>
      </c>
      <c r="H46" s="67">
        <v>337.47729241537166</v>
      </c>
      <c r="I46" s="67">
        <v>408.68156312893387</v>
      </c>
      <c r="J46" s="136">
        <v>392.69879745621398</v>
      </c>
      <c r="K46" s="67"/>
    </row>
    <row r="47" spans="1:11" x14ac:dyDescent="0.25">
      <c r="A47" s="60">
        <v>2012</v>
      </c>
      <c r="B47" s="67">
        <f>G47*'Inflationfactors 2021'!$B78</f>
        <v>311.0611862767289</v>
      </c>
      <c r="C47" s="67">
        <f>H47*'Inflationfactors 2021'!$B78</f>
        <v>395.93370754357159</v>
      </c>
      <c r="D47" s="67">
        <f>I47*'Inflationfactors 2021'!$B78</f>
        <v>473.74391856614227</v>
      </c>
      <c r="E47" s="136">
        <f>J47*'Inflationfactors 2021'!$B78</f>
        <v>446.90711951635586</v>
      </c>
      <c r="G47" s="67">
        <v>287.22177864887249</v>
      </c>
      <c r="H47" s="67">
        <v>365.58975765796083</v>
      </c>
      <c r="I47" s="67">
        <v>437.43667457630869</v>
      </c>
      <c r="J47" s="136">
        <v>412.65662005203683</v>
      </c>
      <c r="K47" s="67"/>
    </row>
    <row r="48" spans="1:11" x14ac:dyDescent="0.25">
      <c r="A48" s="60">
        <v>2013</v>
      </c>
      <c r="B48" s="67">
        <f>G48*'Inflationfactors 2021'!$B79</f>
        <v>328.19199275148128</v>
      </c>
      <c r="C48" s="67">
        <f>H48*'Inflationfactors 2021'!$B79</f>
        <v>409.69227000392124</v>
      </c>
      <c r="D48" s="67">
        <f>I48*'Inflationfactors 2021'!$B79</f>
        <v>496.88885957836573</v>
      </c>
      <c r="E48" s="136">
        <f>J48*'Inflationfactors 2021'!$B79</f>
        <v>464.83320682919941</v>
      </c>
      <c r="G48" s="67">
        <v>307.5838732441249</v>
      </c>
      <c r="H48" s="67">
        <v>383.96651359317832</v>
      </c>
      <c r="I48" s="67">
        <v>465.68777842396042</v>
      </c>
      <c r="J48" s="136">
        <v>435.64499234226753</v>
      </c>
      <c r="K48" s="67"/>
    </row>
    <row r="49" spans="1:11" x14ac:dyDescent="0.25">
      <c r="A49" s="60">
        <v>2014</v>
      </c>
      <c r="B49" s="67">
        <f>G49*'Inflationfactors 2021'!$B80</f>
        <v>345.88128944171115</v>
      </c>
      <c r="C49" s="67">
        <f>H49*'Inflationfactors 2021'!$B80</f>
        <v>422.18531060042505</v>
      </c>
      <c r="D49" s="67">
        <f>I49*'Inflationfactors 2021'!$B80</f>
        <v>496.86677236653759</v>
      </c>
      <c r="E49" s="136">
        <f>J49*'Inflationfactors 2021'!$B80</f>
        <v>463.03601519131564</v>
      </c>
      <c r="G49" s="67">
        <v>327.53909985010523</v>
      </c>
      <c r="H49" s="67">
        <v>399.79669564434187</v>
      </c>
      <c r="I49" s="67">
        <v>470.51777686225148</v>
      </c>
      <c r="J49" s="136">
        <v>438.48107499177615</v>
      </c>
      <c r="K49" s="67"/>
    </row>
    <row r="50" spans="1:11" ht="18" customHeight="1" x14ac:dyDescent="0.25">
      <c r="A50" s="60">
        <v>2015</v>
      </c>
      <c r="B50" s="67">
        <f>G50*'Inflationfactors 2021'!$B81</f>
        <v>353.28598254255473</v>
      </c>
      <c r="C50" s="67">
        <f>H50*'Inflationfactors 2021'!$B81</f>
        <v>436.40141217076609</v>
      </c>
      <c r="D50" s="67">
        <f>I50*'Inflationfactors 2021'!$B81</f>
        <v>504.81155478865435</v>
      </c>
      <c r="E50" s="136">
        <f>J50*'Inflationfactors 2021'!$B81</f>
        <v>469.49811068738666</v>
      </c>
      <c r="G50" s="67">
        <v>333.91869805534475</v>
      </c>
      <c r="H50" s="67">
        <v>412.47770526537437</v>
      </c>
      <c r="I50" s="67">
        <v>477.13757541460711</v>
      </c>
      <c r="J50" s="136">
        <v>443.76002900509133</v>
      </c>
      <c r="K50" s="67"/>
    </row>
    <row r="51" spans="1:11" x14ac:dyDescent="0.25">
      <c r="A51" s="60">
        <v>2016</v>
      </c>
      <c r="B51" s="67">
        <f>G51*'Inflationfactors 2021'!$B82</f>
        <v>362.99142021782484</v>
      </c>
      <c r="C51" s="67">
        <f>H51*'Inflationfactors 2021'!$B82</f>
        <v>444.59015330427565</v>
      </c>
      <c r="D51" s="67">
        <f>I51*'Inflationfactors 2021'!$B82</f>
        <v>505.14568440473033</v>
      </c>
      <c r="E51" s="136">
        <f>J51*'Inflationfactors 2021'!$B82</f>
        <v>476.64083914486741</v>
      </c>
      <c r="G51" s="67">
        <v>344.06769688893354</v>
      </c>
      <c r="H51" s="67">
        <v>421.41246758699117</v>
      </c>
      <c r="I51" s="67">
        <v>478.81107526514728</v>
      </c>
      <c r="J51" s="136">
        <v>451.79226459229142</v>
      </c>
      <c r="K51" s="67"/>
    </row>
    <row r="52" spans="1:11" x14ac:dyDescent="0.25">
      <c r="A52" s="60">
        <v>2017</v>
      </c>
      <c r="B52" s="67">
        <f>G52*'Inflationfactors 2021'!$B83</f>
        <v>363.9667045930787</v>
      </c>
      <c r="C52" s="67">
        <f>H52*'Inflationfactors 2021'!$B83</f>
        <v>452.74601042467168</v>
      </c>
      <c r="D52" s="67">
        <f>I52*'Inflationfactors 2021'!$B83</f>
        <v>510.54048178180818</v>
      </c>
      <c r="E52" s="136">
        <f>J52*'Inflationfactors 2021'!$B83</f>
        <v>464.37792072804615</v>
      </c>
      <c r="G52" s="67">
        <v>347.62818012710483</v>
      </c>
      <c r="H52" s="67">
        <v>432.42216850493958</v>
      </c>
      <c r="I52" s="67">
        <v>487.62223665884261</v>
      </c>
      <c r="J52" s="136">
        <v>443.53192046613771</v>
      </c>
      <c r="K52" s="67"/>
    </row>
    <row r="53" spans="1:11" x14ac:dyDescent="0.25">
      <c r="A53" s="60">
        <v>2018</v>
      </c>
      <c r="B53" s="67">
        <f>G53*'Inflationfactors 2021'!$B84</f>
        <v>366.11249496199235</v>
      </c>
      <c r="C53" s="67">
        <f>H53*'Inflationfactors 2021'!$B84</f>
        <v>451.56217134317046</v>
      </c>
      <c r="D53" s="67">
        <f>I53*'Inflationfactors 2021'!$B84</f>
        <v>505.6241913554137</v>
      </c>
      <c r="E53" s="136">
        <f>J53*'Inflationfactors 2021'!$B84</f>
        <v>462.16951375010939</v>
      </c>
      <c r="G53" s="67">
        <v>353.7318791903308</v>
      </c>
      <c r="H53" s="67">
        <v>436.29195298857053</v>
      </c>
      <c r="I53" s="67">
        <v>488.52578874919203</v>
      </c>
      <c r="J53" s="136">
        <v>446.54059299527478</v>
      </c>
      <c r="K53" s="67"/>
    </row>
    <row r="54" spans="1:11" x14ac:dyDescent="0.25">
      <c r="A54" s="60">
        <v>2019</v>
      </c>
      <c r="B54" s="67">
        <f>G54*'Inflationfactors 2021'!$B85</f>
        <v>380.11811322628893</v>
      </c>
      <c r="C54" s="67">
        <f>H54*'Inflationfactors 2021'!$B85</f>
        <v>458.77305909002422</v>
      </c>
      <c r="D54" s="67">
        <f>I54*'Inflationfactors 2021'!$B85</f>
        <v>512.06240480443819</v>
      </c>
      <c r="E54" s="136">
        <f>J54*'Inflationfactors 2021'!$B85</f>
        <v>464.16164432157052</v>
      </c>
      <c r="G54" s="67">
        <v>370.84693973296481</v>
      </c>
      <c r="H54" s="67">
        <v>447.58347228295048</v>
      </c>
      <c r="I54" s="67">
        <v>499.57307785798855</v>
      </c>
      <c r="J54" s="136">
        <v>452.84062860641029</v>
      </c>
      <c r="K54" s="67"/>
    </row>
    <row r="55" spans="1:11" x14ac:dyDescent="0.25">
      <c r="A55" s="60">
        <v>2020</v>
      </c>
      <c r="B55" s="67">
        <f>G55*'Inflationfactors 2021'!$B86</f>
        <v>377.25711105316628</v>
      </c>
      <c r="C55" s="67">
        <f>H55*'Inflationfactors 2021'!$B86</f>
        <v>454.12436260898772</v>
      </c>
      <c r="D55" s="67">
        <f>I55*'Inflationfactors 2021'!$B86</f>
        <v>509.37647370643225</v>
      </c>
      <c r="E55" s="136">
        <f>J55*'Inflationfactors 2021'!$B86</f>
        <v>467.61539549566425</v>
      </c>
      <c r="G55" s="67">
        <v>369.13611649037796</v>
      </c>
      <c r="H55" s="67">
        <v>444.34869139822672</v>
      </c>
      <c r="I55" s="67">
        <v>498.41142241333881</v>
      </c>
      <c r="J55" s="136">
        <v>457.54931066111959</v>
      </c>
      <c r="K55" s="67"/>
    </row>
    <row r="56" spans="1:11" x14ac:dyDescent="0.25">
      <c r="A56" s="60">
        <v>2021</v>
      </c>
      <c r="B56" s="67">
        <f>G56*'Inflationfactors 2021'!$B87</f>
        <v>381.00438872660646</v>
      </c>
      <c r="C56" s="67">
        <f>H56*'Inflationfactors 2021'!$B87</f>
        <v>459.21431087509285</v>
      </c>
      <c r="D56" s="67">
        <f>I56*'Inflationfactors 2021'!$B87</f>
        <v>501.58068379901937</v>
      </c>
      <c r="E56" s="136">
        <f>J56*'Inflationfactors 2021'!$B87</f>
        <v>451.14938209263391</v>
      </c>
      <c r="G56" s="67">
        <v>381.00438872660646</v>
      </c>
      <c r="H56" s="67">
        <v>459.21431087509285</v>
      </c>
      <c r="I56" s="67">
        <v>501.58068379901937</v>
      </c>
      <c r="J56" s="136">
        <v>451.14938209263391</v>
      </c>
      <c r="K56" s="67"/>
    </row>
    <row r="58" spans="1:11" s="89" customFormat="1" x14ac:dyDescent="0.25">
      <c r="A58" s="158" t="s">
        <v>103</v>
      </c>
      <c r="G58" s="99"/>
      <c r="H58" s="99"/>
      <c r="I58" s="99"/>
      <c r="J58" s="99"/>
      <c r="K58" s="99"/>
    </row>
    <row r="59" spans="1:11" s="89" customFormat="1" x14ac:dyDescent="0.25"/>
  </sheetData>
  <mergeCells count="2">
    <mergeCell ref="A3:A4"/>
    <mergeCell ref="B1:J1"/>
  </mergeCells>
  <pageMargins left="0.74803149606299213" right="0.39370078740157483" top="0.98425196850393704" bottom="1.0629921259842521" header="0.39370078740157483" footer="0.39370078740157483"/>
  <pageSetup paperSize="9" orientation="portrait" r:id="rId1"/>
  <headerFooter>
    <oddHeader>&amp;L&amp;G</oddHeader>
    <oddFooter>&amp;LKela | Statistical Information Service&amp;2
&amp;G
&amp;10PO Box 450 | FIN-00101 HELSINKI | tilastot@kela.fi | www.kela.fi/statistics&amp;R
&amp;P(&amp;N)</oddFooter>
  </headerFooter>
  <rowBreaks count="1" manualBreakCount="1">
    <brk id="44" max="16383" man="1"/>
  </rowBreaks>
  <ignoredErrors>
    <ignoredError sqref="B4" twoDigitTextYear="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ul16"/>
  <dimension ref="A1:H42"/>
  <sheetViews>
    <sheetView workbookViewId="0">
      <pane xSplit="1" ySplit="4" topLeftCell="B5" activePane="bottomRight" state="frozen"/>
      <selection activeCell="A66" sqref="A66"/>
      <selection pane="topRight" activeCell="A66" sqref="A66"/>
      <selection pane="bottomLeft" activeCell="A66" sqref="A66"/>
      <selection pane="bottomRight" activeCell="B5" sqref="B5"/>
    </sheetView>
  </sheetViews>
  <sheetFormatPr defaultColWidth="9.26953125" defaultRowHeight="12.5" x14ac:dyDescent="0.25"/>
  <cols>
    <col min="1" max="1" width="6.26953125" style="60" customWidth="1"/>
    <col min="2" max="2" width="18.26953125" style="53" customWidth="1"/>
    <col min="3" max="3" width="13.7265625" style="53" customWidth="1"/>
    <col min="4" max="4" width="7.54296875" style="53" customWidth="1"/>
    <col min="5" max="5" width="18.7265625" style="2" customWidth="1"/>
    <col min="6" max="6" width="11.26953125" style="2" customWidth="1"/>
    <col min="7" max="7" width="12.54296875" style="2" customWidth="1"/>
    <col min="8" max="8" width="2.7265625" style="53" customWidth="1"/>
    <col min="9" max="16384" width="9.26953125" style="53"/>
  </cols>
  <sheetData>
    <row r="1" spans="1:8" s="93" customFormat="1" ht="36" customHeight="1" x14ac:dyDescent="0.25">
      <c r="A1" s="38" t="s">
        <v>11</v>
      </c>
      <c r="B1" s="231" t="str">
        <f>"Occupational health services for the self-employed: Expenditure on refunds, 1987–"&amp;A40</f>
        <v>Occupational health services for the self-employed: Expenditure on refunds, 1987–2022</v>
      </c>
      <c r="C1" s="231"/>
      <c r="D1" s="231"/>
      <c r="E1" s="231"/>
      <c r="F1" s="231"/>
      <c r="G1" s="231"/>
      <c r="H1" s="231"/>
    </row>
    <row r="2" spans="1:8" ht="6.75" customHeight="1" x14ac:dyDescent="0.25">
      <c r="B2" s="108" t="str">
        <f>CONCATENATE(LEFT(B1,LEN(B1)-9),"1990–",(RIGHT(B1,4)))</f>
        <v>Occupational health services for the self-employed: Expenditure on refunds, 1990–2022</v>
      </c>
    </row>
    <row r="3" spans="1:8" x14ac:dyDescent="0.25">
      <c r="A3" s="103" t="s">
        <v>24</v>
      </c>
      <c r="B3" s="109" t="s">
        <v>48</v>
      </c>
      <c r="C3" s="102" t="str">
        <f>"(at "&amp;RIGHT(B1,4)&amp;" prices)"</f>
        <v>(at 2022 prices)</v>
      </c>
      <c r="D3" s="100">
        <v>1000000</v>
      </c>
      <c r="E3" s="230" t="s">
        <v>49</v>
      </c>
      <c r="F3" s="230"/>
      <c r="G3" s="230"/>
    </row>
    <row r="4" spans="1:8" s="90" customFormat="1" ht="25.5" customHeight="1" x14ac:dyDescent="0.25">
      <c r="A4" s="111"/>
      <c r="B4" s="112" t="s">
        <v>50</v>
      </c>
      <c r="C4" s="141" t="s">
        <v>51</v>
      </c>
      <c r="D4" s="113"/>
      <c r="E4" s="97" t="s">
        <v>50</v>
      </c>
      <c r="F4" s="137" t="s">
        <v>51</v>
      </c>
      <c r="G4" s="137" t="s">
        <v>52</v>
      </c>
    </row>
    <row r="5" spans="1:8" ht="12.75" customHeight="1" x14ac:dyDescent="0.25">
      <c r="A5" s="83">
        <v>1987</v>
      </c>
      <c r="B5" s="110">
        <f>E5*'Inflationfactors 2022'!$B53/$D$3</f>
        <v>1.5256610094472836</v>
      </c>
      <c r="C5" s="170">
        <f>F5*'Inflationfactors 2022'!$B53/$D$3</f>
        <v>0.63137647175465439</v>
      </c>
      <c r="D5" s="59"/>
      <c r="E5" s="138">
        <v>742993.30483721127</v>
      </c>
      <c r="F5" s="39">
        <v>307478.84912874422</v>
      </c>
      <c r="G5" s="96">
        <v>176676.73338109124</v>
      </c>
    </row>
    <row r="6" spans="1:8" x14ac:dyDescent="0.25">
      <c r="A6" s="83">
        <v>1988</v>
      </c>
      <c r="B6" s="110">
        <f>E6*'Inflationfactors 2022'!$B54/$D$3</f>
        <v>1.1968728280612335</v>
      </c>
      <c r="C6" s="170">
        <f>F6*'Inflationfactors 2022'!$B54/$D$3</f>
        <v>0.56308773822723635</v>
      </c>
      <c r="D6" s="59"/>
      <c r="E6" s="138">
        <v>611466.94438464905</v>
      </c>
      <c r="F6" s="39">
        <v>287674.28806283843</v>
      </c>
      <c r="G6" s="96">
        <v>151224.69948139042</v>
      </c>
    </row>
    <row r="7" spans="1:8" x14ac:dyDescent="0.25">
      <c r="A7" s="83">
        <v>1989</v>
      </c>
      <c r="B7" s="110">
        <f>E7*'Inflationfactors 2022'!$B55/$D$3</f>
        <v>0.92204728738701369</v>
      </c>
      <c r="C7" s="170">
        <f>F7*'Inflationfactors 2022'!$B55/$D$3</f>
        <v>0.39818454309421897</v>
      </c>
      <c r="D7" s="59"/>
      <c r="E7" s="138">
        <v>502076.18249363784</v>
      </c>
      <c r="F7" s="39">
        <v>216820.74017187176</v>
      </c>
      <c r="G7" s="96">
        <v>120909.78276267332</v>
      </c>
    </row>
    <row r="8" spans="1:8" ht="18" customHeight="1" x14ac:dyDescent="0.25">
      <c r="A8" s="83">
        <v>1990</v>
      </c>
      <c r="B8" s="110">
        <f>E8*'Inflationfactors 2022'!$B56/$D$3</f>
        <v>0.88613856798872992</v>
      </c>
      <c r="C8" s="170">
        <f>F8*'Inflationfactors 2022'!$B56/$D$3</f>
        <v>0.33712786777571746</v>
      </c>
      <c r="D8" s="84"/>
      <c r="E8" s="138">
        <v>511888.26572713826</v>
      </c>
      <c r="F8" s="39">
        <v>194745.8397569654</v>
      </c>
      <c r="G8" s="96">
        <v>118847.32496835606</v>
      </c>
    </row>
    <row r="9" spans="1:8" x14ac:dyDescent="0.25">
      <c r="A9" s="83">
        <v>1991</v>
      </c>
      <c r="B9" s="110">
        <f>E9*'Inflationfactors 2022'!$B57/$D$3</f>
        <v>0.94645564907184243</v>
      </c>
      <c r="C9" s="170">
        <f>F9*'Inflationfactors 2022'!$B57/$D$3</f>
        <v>0.33461381741950258</v>
      </c>
      <c r="D9" s="84"/>
      <c r="E9" s="138">
        <v>569302.23874948907</v>
      </c>
      <c r="F9" s="39">
        <v>201273.45170399596</v>
      </c>
      <c r="G9" s="96">
        <v>129601.52755901882</v>
      </c>
    </row>
    <row r="10" spans="1:8" x14ac:dyDescent="0.25">
      <c r="A10" s="83">
        <v>1992</v>
      </c>
      <c r="B10" s="110">
        <f>E10*'Inflationfactors 2022'!$B58/$D$3</f>
        <v>1.0954055941645704</v>
      </c>
      <c r="C10" s="170">
        <f>F10*'Inflationfactors 2022'!$B58/$D$3</f>
        <v>0.51581429733468553</v>
      </c>
      <c r="D10" s="84"/>
      <c r="E10" s="138">
        <v>676024.85343489726</v>
      </c>
      <c r="F10" s="39">
        <v>318332.57618266024</v>
      </c>
      <c r="G10" s="96">
        <v>167238.91424897488</v>
      </c>
    </row>
    <row r="11" spans="1:8" x14ac:dyDescent="0.25">
      <c r="A11" s="83">
        <v>1993</v>
      </c>
      <c r="B11" s="110">
        <f>E11*'Inflationfactors 2022'!$B59/$D$3</f>
        <v>0.97431093248341305</v>
      </c>
      <c r="C11" s="170">
        <f>F11*'Inflationfactors 2022'!$B59/$D$3</f>
        <v>0.51968222575328826</v>
      </c>
      <c r="D11" s="84"/>
      <c r="E11" s="138">
        <v>613939.9443084274</v>
      </c>
      <c r="F11" s="39">
        <v>327465.97220644966</v>
      </c>
      <c r="G11" s="96">
        <v>158333.10905723553</v>
      </c>
    </row>
    <row r="12" spans="1:8" x14ac:dyDescent="0.25">
      <c r="A12" s="83">
        <v>1994</v>
      </c>
      <c r="B12" s="110">
        <f>E12*'Inflationfactors 2022'!$B60/$D$3</f>
        <v>0.82797773691566756</v>
      </c>
      <c r="C12" s="170">
        <f>F12*'Inflationfactors 2022'!$B60/$D$3</f>
        <v>0.39863089763494308</v>
      </c>
      <c r="D12" s="84"/>
      <c r="E12" s="138">
        <v>527397.53985943436</v>
      </c>
      <c r="F12" s="39">
        <v>253916.19285294908</v>
      </c>
      <c r="G12" s="96">
        <v>131407.53662079902</v>
      </c>
    </row>
    <row r="13" spans="1:8" ht="18" customHeight="1" x14ac:dyDescent="0.25">
      <c r="A13" s="83">
        <v>1995</v>
      </c>
      <c r="B13" s="110">
        <f>E13*'Inflationfactors 2022'!$B61/$D$3</f>
        <v>0.81179464529988499</v>
      </c>
      <c r="C13" s="170">
        <f>F13*'Inflationfactors 2022'!$B61/$D$3</f>
        <v>0.33178434558100844</v>
      </c>
      <c r="D13" s="84"/>
      <c r="E13" s="138">
        <v>522173.41271435923</v>
      </c>
      <c r="F13" s="39">
        <v>213414.76569266562</v>
      </c>
      <c r="G13" s="96">
        <v>123717.05045587754</v>
      </c>
    </row>
    <row r="14" spans="1:8" x14ac:dyDescent="0.25">
      <c r="A14" s="83">
        <v>1996</v>
      </c>
      <c r="B14" s="110">
        <f>E14*'Inflationfactors 2022'!$B62/$D$3</f>
        <v>0.65895788788889043</v>
      </c>
      <c r="C14" s="170">
        <f>F14*'Inflationfactors 2022'!$B62/$D$3</f>
        <v>0.21703306661616684</v>
      </c>
      <c r="D14" s="84"/>
      <c r="E14" s="138">
        <v>426323.42470983381</v>
      </c>
      <c r="F14" s="39">
        <v>140413.03994631441</v>
      </c>
      <c r="G14" s="96">
        <v>95318.230840645003</v>
      </c>
    </row>
    <row r="15" spans="1:8" x14ac:dyDescent="0.25">
      <c r="A15" s="83">
        <v>1997</v>
      </c>
      <c r="B15" s="110">
        <f>E15*'Inflationfactors 2022'!$B63/$D$3</f>
        <v>0.69485188728477654</v>
      </c>
      <c r="C15" s="170">
        <f>F15*'Inflationfactors 2022'!$B63/$D$3</f>
        <v>0.2526063501514052</v>
      </c>
      <c r="D15" s="84"/>
      <c r="E15" s="138">
        <v>455107.6688648829</v>
      </c>
      <c r="F15" s="39">
        <v>165449.77319858118</v>
      </c>
      <c r="G15" s="96">
        <v>104370.26943091329</v>
      </c>
    </row>
    <row r="16" spans="1:8" x14ac:dyDescent="0.25">
      <c r="A16" s="83">
        <v>1998</v>
      </c>
      <c r="B16" s="110">
        <f>E16*'Inflationfactors 2022'!$B64/$D$3</f>
        <v>0.7223615565321112</v>
      </c>
      <c r="C16" s="170">
        <f>F16*'Inflationfactors 2022'!$B64/$D$3</f>
        <v>0.28720179202603546</v>
      </c>
      <c r="D16" s="84"/>
      <c r="E16" s="138">
        <v>479776.78098400024</v>
      </c>
      <c r="F16" s="39">
        <v>190753.16235348731</v>
      </c>
      <c r="G16" s="96">
        <v>112775.04080028652</v>
      </c>
    </row>
    <row r="17" spans="1:7" x14ac:dyDescent="0.25">
      <c r="A17" s="83">
        <v>1999</v>
      </c>
      <c r="B17" s="110">
        <f>E17*'Inflationfactors 2022'!$B65/$D$3</f>
        <v>1.2663816504864274</v>
      </c>
      <c r="C17" s="170">
        <f>F17*'Inflationfactors 2022'!$B65/$D$3</f>
        <v>0.66678880909829386</v>
      </c>
      <c r="D17" s="84"/>
      <c r="E17" s="138">
        <v>850872.32955415058</v>
      </c>
      <c r="F17" s="39">
        <v>448010.39805036545</v>
      </c>
      <c r="G17" s="96">
        <v>218456.39267247522</v>
      </c>
    </row>
    <row r="18" spans="1:7" ht="18" customHeight="1" x14ac:dyDescent="0.25">
      <c r="A18" s="83">
        <v>2000</v>
      </c>
      <c r="B18" s="110">
        <f>E18*'Inflationfactors 2022'!$B66/$D$3</f>
        <v>1.5507926117369395</v>
      </c>
      <c r="C18" s="170">
        <f>F18*'Inflationfactors 2022'!$B66/$D$3</f>
        <v>0.91505109366862436</v>
      </c>
      <c r="D18" s="84"/>
      <c r="E18" s="138">
        <v>1077019.712311188</v>
      </c>
      <c r="F18" s="39">
        <v>635499.58788441448</v>
      </c>
      <c r="G18" s="96">
        <v>288025.07012521633</v>
      </c>
    </row>
    <row r="19" spans="1:7" ht="12.75" customHeight="1" x14ac:dyDescent="0.25">
      <c r="A19" s="83">
        <v>2001</v>
      </c>
      <c r="B19" s="110">
        <f>E19*'Inflationfactors 2022'!$B67/$D$3</f>
        <v>1.6208231733858189</v>
      </c>
      <c r="C19" s="170">
        <f>F19*'Inflationfactors 2022'!$B67/$D$3</f>
        <v>0.91486327424083136</v>
      </c>
      <c r="D19" s="84"/>
      <c r="E19" s="138">
        <v>1154763.4055999999</v>
      </c>
      <c r="F19" s="39">
        <v>651798.81900000002</v>
      </c>
      <c r="G19" s="96">
        <v>1806562.2245999998</v>
      </c>
    </row>
    <row r="20" spans="1:7" ht="12.75" customHeight="1" x14ac:dyDescent="0.25">
      <c r="A20" s="83">
        <v>2002</v>
      </c>
      <c r="B20" s="110">
        <f>E20*'Inflationfactors 2022'!$B68/$D$3</f>
        <v>1.72521582966</v>
      </c>
      <c r="C20" s="170">
        <f>F20*'Inflationfactors 2022'!$B68/$D$3</f>
        <v>0.88142914863750643</v>
      </c>
      <c r="D20" s="84"/>
      <c r="E20" s="138">
        <v>1248243.1317</v>
      </c>
      <c r="F20" s="39">
        <v>637739.2683</v>
      </c>
      <c r="G20" s="96">
        <v>1885982.4</v>
      </c>
    </row>
    <row r="21" spans="1:7" x14ac:dyDescent="0.25">
      <c r="A21" s="83">
        <v>2003</v>
      </c>
      <c r="B21" s="110">
        <f>E21*'Inflationfactors 2022'!$B69/$D$3</f>
        <v>2.1374735979498123</v>
      </c>
      <c r="C21" s="170">
        <f>F21*'Inflationfactors 2022'!$B69/$D$3</f>
        <v>1.0979270717228777</v>
      </c>
      <c r="D21" s="84"/>
      <c r="E21" s="138">
        <v>1560087.1127999998</v>
      </c>
      <c r="F21" s="39">
        <v>801348.78720000002</v>
      </c>
      <c r="G21" s="96">
        <v>2361435.9</v>
      </c>
    </row>
    <row r="22" spans="1:7" x14ac:dyDescent="0.25">
      <c r="A22" s="83">
        <v>2004</v>
      </c>
      <c r="B22" s="110">
        <f>E22*'Inflationfactors 2022'!$B70/$D$3</f>
        <v>2.1211824846523735</v>
      </c>
      <c r="C22" s="170">
        <f>F22*'Inflationfactors 2022'!$B70/$D$3</f>
        <v>1.1703627832189891</v>
      </c>
      <c r="D22" s="84"/>
      <c r="E22" s="138">
        <v>1551099.8459999999</v>
      </c>
      <c r="F22" s="39">
        <v>855819.59399999992</v>
      </c>
      <c r="G22" s="96">
        <v>2406919.44</v>
      </c>
    </row>
    <row r="23" spans="1:7" ht="18" customHeight="1" x14ac:dyDescent="0.25">
      <c r="A23" s="83">
        <v>2005</v>
      </c>
      <c r="B23" s="110">
        <f>E23*'Inflationfactors 2022'!$B71/$D$3</f>
        <v>2.4153290598006145</v>
      </c>
      <c r="C23" s="170">
        <f>F23*'Inflationfactors 2022'!$B71/$D$3</f>
        <v>1.3434813441479967</v>
      </c>
      <c r="D23" s="84"/>
      <c r="E23" s="138">
        <v>1781419.1311200003</v>
      </c>
      <c r="F23" s="39">
        <v>990880.87358400016</v>
      </c>
      <c r="G23" s="96">
        <v>2772300.0047040004</v>
      </c>
    </row>
    <row r="24" spans="1:7" x14ac:dyDescent="0.25">
      <c r="A24" s="83">
        <v>2006</v>
      </c>
      <c r="B24" s="110">
        <f>E24*'Inflationfactors 2022'!$B72/$D$3</f>
        <v>3.0634818902188332</v>
      </c>
      <c r="C24" s="170">
        <f>F24*'Inflationfactors 2022'!$B72/$D$3</f>
        <v>1.1058087248176391</v>
      </c>
      <c r="D24" s="84"/>
      <c r="E24" s="138">
        <v>2299231.4</v>
      </c>
      <c r="F24" s="39">
        <v>829941.29999999993</v>
      </c>
      <c r="G24" s="96">
        <v>3129172.6999999997</v>
      </c>
    </row>
    <row r="25" spans="1:7" x14ac:dyDescent="0.25">
      <c r="A25" s="83">
        <v>2007</v>
      </c>
      <c r="B25" s="110">
        <f>E25*'Inflationfactors 2022'!$B73/$D$3</f>
        <v>4.0696884631989221</v>
      </c>
      <c r="C25" s="170">
        <f>F25*'Inflationfactors 2022'!$B73/$D$3</f>
        <v>1.5489870969978436</v>
      </c>
      <c r="D25" s="84"/>
      <c r="E25" s="138">
        <v>3131048.94</v>
      </c>
      <c r="F25" s="39">
        <v>1191726.21</v>
      </c>
      <c r="G25" s="96">
        <v>4322775.1500000004</v>
      </c>
    </row>
    <row r="26" spans="1:7" x14ac:dyDescent="0.25">
      <c r="A26" s="83">
        <v>2008</v>
      </c>
      <c r="B26" s="110">
        <f>E26*'Inflationfactors 2022'!$B74/$D$3</f>
        <v>4.0616197977982695</v>
      </c>
      <c r="C26" s="170">
        <f>F26*'Inflationfactors 2022'!$B74/$D$3</f>
        <v>1.5644564932533804</v>
      </c>
      <c r="D26" s="84"/>
      <c r="E26" s="138">
        <v>3251687.9</v>
      </c>
      <c r="F26" s="39">
        <v>1252486.57</v>
      </c>
      <c r="G26" s="96">
        <v>4504174.47</v>
      </c>
    </row>
    <row r="27" spans="1:7" x14ac:dyDescent="0.25">
      <c r="A27" s="83">
        <v>2009</v>
      </c>
      <c r="B27" s="110">
        <f>E27*'Inflationfactors 2022'!$B75/$D$3</f>
        <v>4.1330020086993011</v>
      </c>
      <c r="C27" s="170">
        <f>F27*'Inflationfactors 2022'!$B75/$D$3</f>
        <v>1.234291361118881</v>
      </c>
      <c r="D27" s="84"/>
      <c r="E27" s="138">
        <v>3309178.54</v>
      </c>
      <c r="F27" s="39">
        <v>988262.40000000002</v>
      </c>
      <c r="G27" s="96">
        <v>4297440.9400000004</v>
      </c>
    </row>
    <row r="28" spans="1:7" ht="18" customHeight="1" x14ac:dyDescent="0.25">
      <c r="A28" s="83">
        <v>2010</v>
      </c>
      <c r="B28" s="110">
        <f>E28*'Inflationfactors 2022'!$B76/$D$3</f>
        <v>3.7860584021852608</v>
      </c>
      <c r="C28" s="170">
        <f>F28*'Inflationfactors 2022'!$B76/$D$3</f>
        <v>1.0191258333423745</v>
      </c>
      <c r="D28" s="84"/>
      <c r="E28" s="138">
        <v>3068291.7</v>
      </c>
      <c r="F28" s="39">
        <v>825918.41</v>
      </c>
      <c r="G28" s="96">
        <v>3894210.1100000003</v>
      </c>
    </row>
    <row r="29" spans="1:7" x14ac:dyDescent="0.25">
      <c r="A29" s="83">
        <v>2011</v>
      </c>
      <c r="B29" s="110">
        <f>E29*'Inflationfactors 2022'!$B77/$D$3</f>
        <v>4.1707063017124195</v>
      </c>
      <c r="C29" s="170">
        <f>F29*'Inflationfactors 2022'!$B77/$D$3</f>
        <v>1.1666984812939605</v>
      </c>
      <c r="D29" s="84"/>
      <c r="E29" s="138">
        <v>3497124.52</v>
      </c>
      <c r="F29" s="39">
        <v>978273.12</v>
      </c>
      <c r="G29" s="96">
        <v>4475397.6399999997</v>
      </c>
    </row>
    <row r="30" spans="1:7" x14ac:dyDescent="0.25">
      <c r="A30" s="83">
        <v>2012</v>
      </c>
      <c r="B30" s="110">
        <f>E30*'Inflationfactors 2022'!$B78/$D$3</f>
        <v>4.0050063004070244</v>
      </c>
      <c r="C30" s="170">
        <f>F30*'Inflationfactors 2022'!$B78/$D$3</f>
        <v>1.1031971403723839</v>
      </c>
      <c r="D30" s="84"/>
      <c r="E30" s="138">
        <v>3452534.36</v>
      </c>
      <c r="F30" s="39">
        <v>951016.24</v>
      </c>
      <c r="G30" s="96">
        <v>4403550.5999999996</v>
      </c>
    </row>
    <row r="31" spans="1:7" x14ac:dyDescent="0.25">
      <c r="A31" s="83">
        <v>2013</v>
      </c>
      <c r="B31" s="110">
        <f>E31*'Inflationfactors 2022'!$B79/$D$3</f>
        <v>4.4267206399004415</v>
      </c>
      <c r="C31" s="170">
        <f>F31*'Inflationfactors 2022'!$B79/$D$3</f>
        <v>1.1614037111861755</v>
      </c>
      <c r="D31" s="84"/>
      <c r="E31" s="138">
        <v>3872623.22</v>
      </c>
      <c r="F31" s="39">
        <v>1016029.55</v>
      </c>
      <c r="G31" s="96">
        <v>4888652.7700000005</v>
      </c>
    </row>
    <row r="32" spans="1:7" x14ac:dyDescent="0.25">
      <c r="A32" s="83">
        <v>2014</v>
      </c>
      <c r="B32" s="110">
        <f>E32*'Inflationfactors 2022'!$B80/$D$3</f>
        <v>4.3868045304222969</v>
      </c>
      <c r="C32" s="170">
        <f>F32*'Inflationfactors 2022'!$B80/$D$3</f>
        <v>1.1147304405785472</v>
      </c>
      <c r="D32" s="84"/>
      <c r="E32" s="138">
        <v>3877548.76</v>
      </c>
      <c r="F32" s="39">
        <v>985323.51</v>
      </c>
      <c r="G32" s="96">
        <v>4862872.2699999996</v>
      </c>
    </row>
    <row r="33" spans="1:7" ht="18" customHeight="1" x14ac:dyDescent="0.25">
      <c r="A33" s="83">
        <v>2015</v>
      </c>
      <c r="B33" s="110">
        <f>E33*'Inflationfactors 2022'!$B81/$D$3</f>
        <v>4.1895251379969904</v>
      </c>
      <c r="C33" s="170">
        <f>F33*'Inflationfactors 2022'!$B81/$D$3</f>
        <v>1.0118037173274403</v>
      </c>
      <c r="D33" s="84"/>
      <c r="E33" s="138">
        <v>3695525.7199999997</v>
      </c>
      <c r="F33" s="39">
        <v>892498.92</v>
      </c>
      <c r="G33" s="96">
        <v>4588024.6399999997</v>
      </c>
    </row>
    <row r="34" spans="1:7" x14ac:dyDescent="0.25">
      <c r="A34" s="83">
        <v>2016</v>
      </c>
      <c r="B34" s="110">
        <f>E34*'Inflationfactors 2022'!$B82/$D$3</f>
        <v>3.8680390872821397</v>
      </c>
      <c r="C34" s="170">
        <f>F34*'Inflationfactors 2022'!$B82/$D$3</f>
        <v>0.91463193133667542</v>
      </c>
      <c r="D34" s="84"/>
      <c r="E34" s="139">
        <v>3424139.4499999997</v>
      </c>
      <c r="F34" s="39">
        <v>809667.95</v>
      </c>
      <c r="G34" s="96">
        <v>4233807.3999999994</v>
      </c>
    </row>
    <row r="35" spans="1:7" x14ac:dyDescent="0.25">
      <c r="A35" s="83">
        <v>2017</v>
      </c>
      <c r="B35" s="110">
        <f>E35*'Inflationfactors 2022'!$B83/$D$3</f>
        <v>3.0930024697093699</v>
      </c>
      <c r="C35" s="170">
        <f>F35*'Inflationfactors 2022'!$B83/$D$3</f>
        <v>0.75055681839339694</v>
      </c>
      <c r="D35" s="57"/>
      <c r="E35" s="139">
        <v>2758700.1</v>
      </c>
      <c r="F35" s="39">
        <v>669434.05000000005</v>
      </c>
      <c r="G35" s="96">
        <v>3428134.1500000004</v>
      </c>
    </row>
    <row r="36" spans="1:7" x14ac:dyDescent="0.25">
      <c r="A36" s="83">
        <v>2018</v>
      </c>
      <c r="B36" s="110">
        <f>E36*'Inflationfactors 2022'!$B84/$D$3</f>
        <v>3.0629862276110957</v>
      </c>
      <c r="C36" s="170">
        <f>F36*'Inflationfactors 2022'!$B84/$D$3</f>
        <v>0.732431830404361</v>
      </c>
      <c r="D36" s="129"/>
      <c r="E36" s="139">
        <v>2761527.71</v>
      </c>
      <c r="F36" s="39">
        <v>660346.03</v>
      </c>
      <c r="G36" s="96">
        <v>3421873.74</v>
      </c>
    </row>
    <row r="37" spans="1:7" x14ac:dyDescent="0.25">
      <c r="A37" s="83">
        <v>2019</v>
      </c>
      <c r="B37" s="110">
        <f>E37*'Inflationfactors 2022'!$B85/$D$3</f>
        <v>3.2646961304120938</v>
      </c>
      <c r="C37" s="170">
        <f>F37*'Inflationfactors 2022'!$B85/$D$3</f>
        <v>0.77512516214835403</v>
      </c>
      <c r="D37" s="129"/>
      <c r="E37" s="139">
        <v>2973580.1799999997</v>
      </c>
      <c r="F37" s="39">
        <v>706006.54</v>
      </c>
      <c r="G37" s="96">
        <v>3679586.7199999997</v>
      </c>
    </row>
    <row r="38" spans="1:7" ht="18" customHeight="1" x14ac:dyDescent="0.25">
      <c r="A38" s="83">
        <v>2020</v>
      </c>
      <c r="B38" s="110">
        <f>E38*'Inflationfactors 2022'!$B86/$D$3</f>
        <v>3.0216348140001812</v>
      </c>
      <c r="C38" s="170">
        <f>F38*'Inflationfactors 2022'!$B86/$D$3</f>
        <v>0.71339451419406108</v>
      </c>
      <c r="D38" s="129"/>
      <c r="E38" s="139">
        <v>2760088.1399999997</v>
      </c>
      <c r="F38" s="39">
        <v>651644.51</v>
      </c>
      <c r="G38" s="96">
        <v>3411732.6499999994</v>
      </c>
    </row>
    <row r="39" spans="1:7" ht="13.15" customHeight="1" x14ac:dyDescent="0.25">
      <c r="A39" s="83">
        <v>2021</v>
      </c>
      <c r="B39" s="110">
        <f>E39*'Inflationfactors 2022'!$B87/$D$3</f>
        <v>3.0263199845606006</v>
      </c>
      <c r="C39" s="170">
        <f>F39*'Inflationfactors 2022'!$B87/$D$3</f>
        <v>0.67808751029056347</v>
      </c>
      <c r="D39" s="129"/>
      <c r="E39" s="139">
        <v>2825117.59</v>
      </c>
      <c r="F39" s="39">
        <v>633005.42000000004</v>
      </c>
      <c r="G39" s="96">
        <v>3458123.01</v>
      </c>
    </row>
    <row r="40" spans="1:7" x14ac:dyDescent="0.25">
      <c r="A40" s="83">
        <v>2022</v>
      </c>
      <c r="B40" s="110">
        <f>E40*'Inflationfactors 2022'!$B88/$D$3</f>
        <v>3.1503172800000003</v>
      </c>
      <c r="C40" s="170">
        <f>F40*'Inflationfactors 2022'!$B88/$D$3</f>
        <v>0.74459543000000006</v>
      </c>
      <c r="D40" s="57"/>
      <c r="E40" s="139">
        <v>3150317.2800000003</v>
      </c>
      <c r="F40" s="39">
        <v>744595.43</v>
      </c>
      <c r="G40" s="96">
        <v>3894912.7100000004</v>
      </c>
    </row>
    <row r="41" spans="1:7" x14ac:dyDescent="0.25">
      <c r="A41" s="85"/>
      <c r="B41" s="110"/>
      <c r="C41" s="170"/>
      <c r="D41" s="129"/>
      <c r="E41" s="139"/>
      <c r="F41" s="39"/>
      <c r="G41" s="96"/>
    </row>
    <row r="42" spans="1:7" x14ac:dyDescent="0.25">
      <c r="A42" s="158" t="s">
        <v>103</v>
      </c>
    </row>
  </sheetData>
  <mergeCells count="2">
    <mergeCell ref="E3:G3"/>
    <mergeCell ref="B1:H1"/>
  </mergeCells>
  <pageMargins left="0.74803149606299213" right="0.39370078740157483" top="0.98425196850393704" bottom="1.0629921259842521" header="0.39370078740157483" footer="0.39370078740157483"/>
  <pageSetup paperSize="9" orientation="portrait" r:id="rId1"/>
  <headerFooter>
    <oddHeader>&amp;L&amp;G</oddHeader>
    <oddFooter>&amp;LKela | Statistical Information Service&amp;2
&amp;G
&amp;10PO Box 450 | FIN-00101 HELSINKI | tilastot@kela.fi | www.kela.fi/statistics&amp;R
&amp;P(&amp;N)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Laskentataulukot</vt:lpstr>
      </vt:variant>
      <vt:variant>
        <vt:i4>14</vt:i4>
      </vt:variant>
      <vt:variant>
        <vt:lpstr>Kaaviot</vt:lpstr>
      </vt:variant>
      <vt:variant>
        <vt:i4>11</vt:i4>
      </vt:variant>
      <vt:variant>
        <vt:lpstr>Nimetyt alueet</vt:lpstr>
      </vt:variant>
      <vt:variant>
        <vt:i4>8</vt:i4>
      </vt:variant>
    </vt:vector>
  </HeadingPairs>
  <TitlesOfParts>
    <vt:vector size="33" baseType="lpstr">
      <vt:lpstr>Contents</vt:lpstr>
      <vt:lpstr>Taulukot</vt:lpstr>
      <vt:lpstr>Data 1</vt:lpstr>
      <vt:lpstr>Data 2</vt:lpstr>
      <vt:lpstr>Data 3</vt:lpstr>
      <vt:lpstr>Data 4</vt:lpstr>
      <vt:lpstr>Data5</vt:lpstr>
      <vt:lpstr>Data 6</vt:lpstr>
      <vt:lpstr>Data 7</vt:lpstr>
      <vt:lpstr>Data 8</vt:lpstr>
      <vt:lpstr>Data 9</vt:lpstr>
      <vt:lpstr>Data 10.</vt:lpstr>
      <vt:lpstr>Inflationfactors 2021</vt:lpstr>
      <vt:lpstr>Inflationfactors 2022</vt:lpstr>
      <vt:lpstr>Infogrammi</vt:lpstr>
      <vt:lpstr>Chart 1</vt:lpstr>
      <vt:lpstr>Chart 2</vt:lpstr>
      <vt:lpstr>Chart 3</vt:lpstr>
      <vt:lpstr>Chart 4</vt:lpstr>
      <vt:lpstr>Chart 5</vt:lpstr>
      <vt:lpstr>Chart 6</vt:lpstr>
      <vt:lpstr>Chart 7</vt:lpstr>
      <vt:lpstr>Chart 8</vt:lpstr>
      <vt:lpstr>Chart 9</vt:lpstr>
      <vt:lpstr>Chart 10.</vt:lpstr>
      <vt:lpstr>'Inflationfactors 2021'!Print_Titles</vt:lpstr>
      <vt:lpstr>'Inflationfactors 2022'!Print_Titles</vt:lpstr>
      <vt:lpstr>'Data 1'!Tulostusotsikot</vt:lpstr>
      <vt:lpstr>'Data 2'!Tulostusotsikot</vt:lpstr>
      <vt:lpstr>'Data 4'!Tulostusotsikot</vt:lpstr>
      <vt:lpstr>'Data 6'!Tulostusotsikot</vt:lpstr>
      <vt:lpstr>'Data 9'!Tulostusotsikot</vt:lpstr>
      <vt:lpstr>Data5!Tulostusotsikot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Occupational health care</dc:title>
  <dc:subject>Charts about occupational health care. They are accompanied by the underlying statistical data.</dc:subject>
  <dc:creator>Kela;Section for Analytics and Statistics</dc:creator>
  <cp:keywords>statistics; charts</cp:keywords>
  <cp:lastModifiedBy>Kilpeläinen Anne-Mari</cp:lastModifiedBy>
  <cp:lastPrinted>2023-07-17T06:58:34Z</cp:lastPrinted>
  <dcterms:created xsi:type="dcterms:W3CDTF">2015-02-20T11:12:51Z</dcterms:created>
  <dcterms:modified xsi:type="dcterms:W3CDTF">2023-07-17T06:59:36Z</dcterms:modified>
</cp:coreProperties>
</file>