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chartsheets/sheet4.xml" ContentType="application/vnd.openxmlformats-officedocument.spreadsheetml.chartsheet+xml"/>
  <Override PartName="/xl/worksheets/sheet6.xml" ContentType="application/vnd.openxmlformats-officedocument.spreadsheetml.worksheet+xml"/>
  <Override PartName="/xl/chartsheets/sheet5.xml" ContentType="application/vnd.openxmlformats-officedocument.spreadsheetml.chartsheet+xml"/>
  <Override PartName="/xl/worksheets/sheet7.xml" ContentType="application/vnd.openxmlformats-officedocument.spreadsheetml.worksheet+xml"/>
  <Override PartName="/xl/chartsheets/sheet6.xml" ContentType="application/vnd.openxmlformats-officedocument.spreadsheetml.chartsheet+xml"/>
  <Override PartName="/xl/worksheets/sheet8.xml" ContentType="application/vnd.openxmlformats-officedocument.spreadsheetml.worksheet+xml"/>
  <Override PartName="/xl/chartsheets/sheet7.xml" ContentType="application/vnd.openxmlformats-officedocument.spreadsheetml.chartsheet+xml"/>
  <Override PartName="/xl/worksheets/sheet9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ämäTyökirja"/>
  <mc:AlternateContent xmlns:mc="http://schemas.openxmlformats.org/markup-compatibility/2006">
    <mc:Choice Requires="x15">
      <x15ac:absPath xmlns:x15ac="http://schemas.microsoft.com/office/spreadsheetml/2010/11/ac" url="P:\Kuvasto\2022\Englanti\"/>
    </mc:Choice>
  </mc:AlternateContent>
  <xr:revisionPtr revIDLastSave="0" documentId="13_ncr:1_{A9A382D3-D05D-4D63-AE60-8FEB8B7AEF69}" xr6:coauthVersionLast="47" xr6:coauthVersionMax="47" xr10:uidLastSave="{00000000-0000-0000-0000-000000000000}"/>
  <bookViews>
    <workbookView xWindow="17880" yWindow="-120" windowWidth="18240" windowHeight="28440" tabRatio="825" xr2:uid="{00000000-000D-0000-FFFF-FFFF00000000}"/>
  </bookViews>
  <sheets>
    <sheet name="Contents" sheetId="9" r:id="rId1"/>
    <sheet name="Data 1" sheetId="4" r:id="rId2"/>
    <sheet name="Chart 1" sheetId="3" r:id="rId3"/>
    <sheet name="Data 2" sheetId="2" r:id="rId4"/>
    <sheet name="Chart 2" sheetId="1" r:id="rId5"/>
    <sheet name="Data 3" sheetId="12" r:id="rId6"/>
    <sheet name="Chart 3" sheetId="14" r:id="rId7"/>
    <sheet name="Data 4" sheetId="15" r:id="rId8"/>
    <sheet name="Chart 4" sheetId="16" r:id="rId9"/>
    <sheet name="Data 5" sheetId="6" r:id="rId10"/>
    <sheet name="Chart 5" sheetId="5" r:id="rId11"/>
    <sheet name="Data 6" sheetId="17" r:id="rId12"/>
    <sheet name="Chart 6" sheetId="18" r:id="rId13"/>
    <sheet name="Data 7" sheetId="10" r:id="rId14"/>
    <sheet name="Chart 7" sheetId="11" r:id="rId15"/>
    <sheet name="Data 8" sheetId="19" r:id="rId16"/>
    <sheet name="Chart 8" sheetId="21" r:id="rId17"/>
    <sheet name="Inflation factors 2022" sheetId="7" state="hidden" r:id="rId18"/>
  </sheets>
  <definedNames>
    <definedName name="_AMO_XmlVersion" hidden="1">"'1'"</definedName>
    <definedName name="_xlnm.Print_Titles" localSheetId="1">'Data 1'!$3:$4</definedName>
    <definedName name="_xlnm.Print_Titles" localSheetId="3">'Data 2'!$3:$4</definedName>
    <definedName name="_xlnm.Print_Titles" localSheetId="7">'Data 4'!$3:$4</definedName>
    <definedName name="_xlnm.Print_Titles" localSheetId="9">'Data 5'!$1:$4</definedName>
    <definedName name="_xlnm.Print_Titles" localSheetId="11">'Data 6'!$1:$4</definedName>
    <definedName name="XLDS369934293" localSheetId="7" hidden="1">#REF!</definedName>
    <definedName name="XLDS369934293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9" l="1"/>
  <c r="B25" i="9"/>
  <c r="B22" i="9"/>
  <c r="B19" i="9"/>
  <c r="B16" i="9"/>
  <c r="B13" i="9"/>
  <c r="B10" i="9"/>
  <c r="B45" i="17" l="1"/>
  <c r="C45" i="17"/>
  <c r="D45" i="17"/>
  <c r="E45" i="17"/>
  <c r="G45" i="17"/>
  <c r="B46" i="17"/>
  <c r="C46" i="17"/>
  <c r="D46" i="17"/>
  <c r="E46" i="17"/>
  <c r="G46" i="17"/>
  <c r="B47" i="17"/>
  <c r="C47" i="17"/>
  <c r="D47" i="17"/>
  <c r="E47" i="17"/>
  <c r="G47" i="17"/>
  <c r="B48" i="17"/>
  <c r="C48" i="17"/>
  <c r="D48" i="17"/>
  <c r="E48" i="17"/>
  <c r="G48" i="17"/>
  <c r="B49" i="17"/>
  <c r="C49" i="17"/>
  <c r="D49" i="17"/>
  <c r="E49" i="17"/>
  <c r="G49" i="17"/>
  <c r="E58" i="15"/>
  <c r="B58" i="15" s="1"/>
  <c r="F58" i="15"/>
  <c r="C58" i="15" s="1"/>
  <c r="F59" i="2"/>
  <c r="B59" i="2" s="1"/>
  <c r="G59" i="2"/>
  <c r="C59" i="2" s="1"/>
  <c r="F60" i="2"/>
  <c r="E59" i="15" s="1"/>
  <c r="B59" i="15" s="1"/>
  <c r="G60" i="2"/>
  <c r="C60" i="2" s="1"/>
  <c r="H60" i="2"/>
  <c r="B60" i="2" l="1"/>
  <c r="D60" i="2" s="1"/>
  <c r="F59" i="15"/>
  <c r="C59" i="15" s="1"/>
  <c r="D59" i="2"/>
  <c r="H59" i="2"/>
  <c r="F56" i="15"/>
  <c r="C56" i="15" s="1"/>
  <c r="F54" i="2"/>
  <c r="B54" i="2" s="1"/>
  <c r="G54" i="2"/>
  <c r="C54" i="2" s="1"/>
  <c r="F55" i="2"/>
  <c r="B55" i="2" s="1"/>
  <c r="G55" i="2"/>
  <c r="C55" i="2" s="1"/>
  <c r="F56" i="2"/>
  <c r="B56" i="2" s="1"/>
  <c r="G56" i="2"/>
  <c r="C56" i="2" s="1"/>
  <c r="F57" i="2"/>
  <c r="B57" i="2" s="1"/>
  <c r="G57" i="2"/>
  <c r="C57" i="2" s="1"/>
  <c r="F58" i="2"/>
  <c r="B58" i="2" s="1"/>
  <c r="G58" i="2"/>
  <c r="C58" i="2" s="1"/>
  <c r="F54" i="15" l="1"/>
  <c r="C54" i="15" s="1"/>
  <c r="E56" i="15"/>
  <c r="B56" i="15" s="1"/>
  <c r="E54" i="15"/>
  <c r="B54" i="15" s="1"/>
  <c r="D55" i="2"/>
  <c r="H57" i="2"/>
  <c r="F57" i="15"/>
  <c r="C57" i="15" s="1"/>
  <c r="F55" i="15"/>
  <c r="C55" i="15" s="1"/>
  <c r="F53" i="15"/>
  <c r="C53" i="15" s="1"/>
  <c r="E57" i="15"/>
  <c r="B57" i="15" s="1"/>
  <c r="E55" i="15"/>
  <c r="B55" i="15" s="1"/>
  <c r="E53" i="15"/>
  <c r="B53" i="15" s="1"/>
  <c r="D57" i="2"/>
  <c r="H55" i="2"/>
  <c r="D56" i="2"/>
  <c r="D58" i="2"/>
  <c r="D54" i="2"/>
  <c r="H58" i="2"/>
  <c r="H56" i="2"/>
  <c r="H54" i="2"/>
  <c r="H45" i="6" l="1"/>
  <c r="B1" i="17"/>
  <c r="B1" i="6"/>
  <c r="B1" i="15"/>
  <c r="B1" i="2"/>
  <c r="B1" i="4"/>
  <c r="B7" i="9" s="1"/>
  <c r="B63" i="15" l="1"/>
  <c r="B62" i="15"/>
  <c r="B61" i="15"/>
  <c r="A62" i="15"/>
  <c r="A63" i="15"/>
  <c r="A61" i="15"/>
  <c r="A67" i="15" l="1"/>
  <c r="A68" i="15"/>
  <c r="A69" i="15"/>
  <c r="K4" i="2" l="1"/>
  <c r="J4" i="2"/>
  <c r="G4" i="2"/>
  <c r="F4" i="2"/>
  <c r="A70" i="2"/>
  <c r="A69" i="2"/>
  <c r="A68" i="2"/>
  <c r="B5" i="17" l="1"/>
  <c r="C5" i="17"/>
  <c r="D5" i="17"/>
  <c r="E5" i="17"/>
  <c r="G5" i="17"/>
  <c r="B6" i="17"/>
  <c r="C6" i="17"/>
  <c r="D6" i="17"/>
  <c r="E6" i="17"/>
  <c r="F6" i="17"/>
  <c r="G6" i="17"/>
  <c r="B7" i="17"/>
  <c r="C7" i="17"/>
  <c r="D7" i="17"/>
  <c r="E7" i="17"/>
  <c r="G7" i="17"/>
  <c r="B8" i="17"/>
  <c r="C8" i="17"/>
  <c r="D8" i="17"/>
  <c r="E8" i="17"/>
  <c r="F8" i="17"/>
  <c r="G8" i="17"/>
  <c r="B9" i="17"/>
  <c r="C9" i="17"/>
  <c r="D9" i="17"/>
  <c r="E9" i="17"/>
  <c r="G9" i="17"/>
  <c r="B10" i="17"/>
  <c r="C10" i="17"/>
  <c r="D10" i="17"/>
  <c r="E10" i="17"/>
  <c r="F10" i="17"/>
  <c r="G10" i="17"/>
  <c r="B11" i="17"/>
  <c r="C11" i="17"/>
  <c r="D11" i="17"/>
  <c r="E11" i="17"/>
  <c r="G11" i="17"/>
  <c r="B12" i="17"/>
  <c r="C12" i="17"/>
  <c r="D12" i="17"/>
  <c r="E12" i="17"/>
  <c r="F12" i="17"/>
  <c r="G12" i="17"/>
  <c r="B13" i="17"/>
  <c r="C13" i="17"/>
  <c r="D13" i="17"/>
  <c r="E13" i="17"/>
  <c r="G13" i="17"/>
  <c r="B14" i="17"/>
  <c r="C14" i="17"/>
  <c r="D14" i="17"/>
  <c r="E14" i="17"/>
  <c r="G14" i="17"/>
  <c r="B15" i="17"/>
  <c r="C15" i="17"/>
  <c r="D15" i="17"/>
  <c r="E15" i="17"/>
  <c r="G15" i="17"/>
  <c r="B16" i="17"/>
  <c r="C16" i="17"/>
  <c r="D16" i="17"/>
  <c r="E16" i="17"/>
  <c r="F16" i="17"/>
  <c r="G16" i="17"/>
  <c r="B2" i="6"/>
  <c r="H5" i="6"/>
  <c r="F5" i="17" s="1"/>
  <c r="H6" i="6"/>
  <c r="H7" i="6"/>
  <c r="F7" i="17" s="1"/>
  <c r="H8" i="6"/>
  <c r="H9" i="6"/>
  <c r="F9" i="17" s="1"/>
  <c r="H10" i="6"/>
  <c r="H11" i="6"/>
  <c r="F11" i="17" s="1"/>
  <c r="H12" i="6"/>
  <c r="H13" i="6"/>
  <c r="F13" i="17" s="1"/>
  <c r="H14" i="6"/>
  <c r="F14" i="17" s="1"/>
  <c r="H15" i="6"/>
  <c r="F15" i="17" s="1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B2" i="15"/>
  <c r="B2" i="2"/>
  <c r="G28" i="2"/>
  <c r="F27" i="15" s="1"/>
  <c r="C27" i="15" s="1"/>
  <c r="G29" i="2"/>
  <c r="F28" i="15" s="1"/>
  <c r="C28" i="15" s="1"/>
  <c r="G30" i="2"/>
  <c r="C30" i="2" s="1"/>
  <c r="G31" i="2"/>
  <c r="C31" i="2" s="1"/>
  <c r="G32" i="2"/>
  <c r="F31" i="15" s="1"/>
  <c r="C31" i="15" s="1"/>
  <c r="G33" i="2"/>
  <c r="F32" i="15" s="1"/>
  <c r="C32" i="15" s="1"/>
  <c r="G34" i="2"/>
  <c r="C34" i="2" s="1"/>
  <c r="G35" i="2"/>
  <c r="C35" i="2" s="1"/>
  <c r="G36" i="2"/>
  <c r="F35" i="15" s="1"/>
  <c r="C35" i="15" s="1"/>
  <c r="G37" i="2"/>
  <c r="F36" i="15" s="1"/>
  <c r="C36" i="15" s="1"/>
  <c r="G38" i="2"/>
  <c r="C38" i="2" s="1"/>
  <c r="G39" i="2"/>
  <c r="C39" i="2" s="1"/>
  <c r="G40" i="2"/>
  <c r="F39" i="15" s="1"/>
  <c r="C39" i="15" s="1"/>
  <c r="G41" i="2"/>
  <c r="F40" i="15" s="1"/>
  <c r="C40" i="15" s="1"/>
  <c r="G42" i="2"/>
  <c r="C42" i="2" s="1"/>
  <c r="G43" i="2"/>
  <c r="C43" i="2" s="1"/>
  <c r="G44" i="2"/>
  <c r="F43" i="15" s="1"/>
  <c r="C43" i="15" s="1"/>
  <c r="G45" i="2"/>
  <c r="C45" i="2" s="1"/>
  <c r="G46" i="2"/>
  <c r="C46" i="2" s="1"/>
  <c r="G47" i="2"/>
  <c r="C47" i="2" s="1"/>
  <c r="G48" i="2"/>
  <c r="F47" i="15" s="1"/>
  <c r="C47" i="15" s="1"/>
  <c r="G49" i="2"/>
  <c r="F48" i="15" s="1"/>
  <c r="C48" i="15" s="1"/>
  <c r="G50" i="2"/>
  <c r="C50" i="2" s="1"/>
  <c r="G51" i="2"/>
  <c r="C51" i="2" s="1"/>
  <c r="G52" i="2"/>
  <c r="F51" i="15" s="1"/>
  <c r="C51" i="15" s="1"/>
  <c r="G53" i="2"/>
  <c r="F52" i="15" s="1"/>
  <c r="C52" i="15" s="1"/>
  <c r="G27" i="2"/>
  <c r="F26" i="15" s="1"/>
  <c r="C26" i="15" s="1"/>
  <c r="F27" i="2"/>
  <c r="B27" i="2" s="1"/>
  <c r="G26" i="2"/>
  <c r="F25" i="15" s="1"/>
  <c r="C25" i="15" s="1"/>
  <c r="F26" i="2"/>
  <c r="E25" i="15" s="1"/>
  <c r="B25" i="15" s="1"/>
  <c r="G25" i="2"/>
  <c r="F24" i="15" s="1"/>
  <c r="C24" i="15" s="1"/>
  <c r="F25" i="2"/>
  <c r="E24" i="15" s="1"/>
  <c r="B24" i="15" s="1"/>
  <c r="G24" i="2"/>
  <c r="C24" i="2" s="1"/>
  <c r="F24" i="2"/>
  <c r="E23" i="15" s="1"/>
  <c r="B23" i="15" s="1"/>
  <c r="G23" i="2"/>
  <c r="F22" i="15" s="1"/>
  <c r="C22" i="15" s="1"/>
  <c r="F23" i="2"/>
  <c r="B23" i="2" s="1"/>
  <c r="G22" i="2"/>
  <c r="F21" i="15" s="1"/>
  <c r="C21" i="15" s="1"/>
  <c r="F22" i="2"/>
  <c r="E21" i="15" s="1"/>
  <c r="B21" i="15" s="1"/>
  <c r="G21" i="2"/>
  <c r="F21" i="2"/>
  <c r="E20" i="15" s="1"/>
  <c r="B20" i="15" s="1"/>
  <c r="G20" i="2"/>
  <c r="C20" i="2" s="1"/>
  <c r="F20" i="2"/>
  <c r="G19" i="2"/>
  <c r="F18" i="15" s="1"/>
  <c r="C18" i="15" s="1"/>
  <c r="F19" i="2"/>
  <c r="B19" i="2" s="1"/>
  <c r="G18" i="2"/>
  <c r="F17" i="15" s="1"/>
  <c r="C17" i="15" s="1"/>
  <c r="F18" i="2"/>
  <c r="E17" i="15" s="1"/>
  <c r="B17" i="15" s="1"/>
  <c r="G17" i="2"/>
  <c r="F16" i="15" s="1"/>
  <c r="C16" i="15" s="1"/>
  <c r="F17" i="2"/>
  <c r="E16" i="15" s="1"/>
  <c r="B16" i="15" s="1"/>
  <c r="G16" i="2"/>
  <c r="C16" i="2" s="1"/>
  <c r="F16" i="2"/>
  <c r="E15" i="15" s="1"/>
  <c r="B15" i="15" s="1"/>
  <c r="G15" i="2"/>
  <c r="F14" i="15" s="1"/>
  <c r="C14" i="15" s="1"/>
  <c r="F15" i="2"/>
  <c r="B15" i="2" s="1"/>
  <c r="G14" i="2"/>
  <c r="F13" i="15" s="1"/>
  <c r="C13" i="15" s="1"/>
  <c r="F14" i="2"/>
  <c r="E13" i="15" s="1"/>
  <c r="B13" i="15" s="1"/>
  <c r="G13" i="2"/>
  <c r="F13" i="2"/>
  <c r="E12" i="15" s="1"/>
  <c r="B12" i="15" s="1"/>
  <c r="G12" i="2"/>
  <c r="C12" i="2" s="1"/>
  <c r="F12" i="2"/>
  <c r="G11" i="2"/>
  <c r="F10" i="15" s="1"/>
  <c r="C10" i="15" s="1"/>
  <c r="F11" i="2"/>
  <c r="B11" i="2" s="1"/>
  <c r="G10" i="2"/>
  <c r="F9" i="15" s="1"/>
  <c r="C9" i="15" s="1"/>
  <c r="F10" i="2"/>
  <c r="E9" i="15" s="1"/>
  <c r="B9" i="15" s="1"/>
  <c r="G9" i="2"/>
  <c r="F8" i="15" s="1"/>
  <c r="C8" i="15" s="1"/>
  <c r="F9" i="2"/>
  <c r="E8" i="15" s="1"/>
  <c r="B8" i="15" s="1"/>
  <c r="G8" i="2"/>
  <c r="C8" i="2" s="1"/>
  <c r="F8" i="2"/>
  <c r="B8" i="2" s="1"/>
  <c r="G7" i="2"/>
  <c r="C7" i="2" s="1"/>
  <c r="F7" i="2"/>
  <c r="E6" i="15" s="1"/>
  <c r="B6" i="15" s="1"/>
  <c r="G6" i="2"/>
  <c r="F5" i="15" s="1"/>
  <c r="C5" i="15" s="1"/>
  <c r="F6" i="2"/>
  <c r="B6" i="2" s="1"/>
  <c r="G5" i="2"/>
  <c r="H5" i="2" s="1"/>
  <c r="D5" i="2" s="1"/>
  <c r="F5" i="2"/>
  <c r="B5" i="2" s="1"/>
  <c r="B2" i="4"/>
  <c r="F46" i="17" l="1"/>
  <c r="F48" i="17"/>
  <c r="F47" i="17"/>
  <c r="F49" i="17"/>
  <c r="F45" i="17"/>
  <c r="H13" i="2"/>
  <c r="D13" i="2" s="1"/>
  <c r="H21" i="2"/>
  <c r="D21" i="2" s="1"/>
  <c r="C6" i="2"/>
  <c r="C29" i="2"/>
  <c r="F34" i="15"/>
  <c r="C34" i="15" s="1"/>
  <c r="E5" i="15"/>
  <c r="B5" i="15" s="1"/>
  <c r="C5" i="2"/>
  <c r="B9" i="2"/>
  <c r="F6" i="15"/>
  <c r="C6" i="15" s="1"/>
  <c r="B7" i="2"/>
  <c r="B13" i="2"/>
  <c r="F50" i="15"/>
  <c r="C50" i="15" s="1"/>
  <c r="C41" i="2"/>
  <c r="B18" i="2"/>
  <c r="B22" i="2"/>
  <c r="C26" i="2"/>
  <c r="F45" i="15"/>
  <c r="C45" i="15" s="1"/>
  <c r="F29" i="15"/>
  <c r="C29" i="15" s="1"/>
  <c r="F23" i="15"/>
  <c r="C23" i="15" s="1"/>
  <c r="F19" i="15"/>
  <c r="C19" i="15" s="1"/>
  <c r="F15" i="15"/>
  <c r="C15" i="15" s="1"/>
  <c r="F11" i="15"/>
  <c r="C11" i="15" s="1"/>
  <c r="F7" i="15"/>
  <c r="C7" i="15" s="1"/>
  <c r="B10" i="2"/>
  <c r="B14" i="2"/>
  <c r="C18" i="2"/>
  <c r="C22" i="2"/>
  <c r="C53" i="2"/>
  <c r="C37" i="2"/>
  <c r="F49" i="15"/>
  <c r="C49" i="15" s="1"/>
  <c r="F44" i="15"/>
  <c r="C44" i="15" s="1"/>
  <c r="F38" i="15"/>
  <c r="C38" i="15" s="1"/>
  <c r="F33" i="15"/>
  <c r="C33" i="15" s="1"/>
  <c r="E26" i="15"/>
  <c r="B26" i="15" s="1"/>
  <c r="E22" i="15"/>
  <c r="B22" i="15" s="1"/>
  <c r="E18" i="15"/>
  <c r="B18" i="15" s="1"/>
  <c r="E14" i="15"/>
  <c r="B14" i="15" s="1"/>
  <c r="E10" i="15"/>
  <c r="B10" i="15" s="1"/>
  <c r="C10" i="2"/>
  <c r="C14" i="2"/>
  <c r="B25" i="2"/>
  <c r="C49" i="2"/>
  <c r="C33" i="2"/>
  <c r="F42" i="15"/>
  <c r="C42" i="15" s="1"/>
  <c r="F37" i="15"/>
  <c r="C37" i="15" s="1"/>
  <c r="H12" i="2"/>
  <c r="D12" i="2" s="1"/>
  <c r="H20" i="2"/>
  <c r="D20" i="2" s="1"/>
  <c r="B17" i="2"/>
  <c r="B21" i="2"/>
  <c r="B26" i="2"/>
  <c r="F46" i="15"/>
  <c r="C46" i="15" s="1"/>
  <c r="F41" i="15"/>
  <c r="C41" i="15" s="1"/>
  <c r="F30" i="15"/>
  <c r="C30" i="15" s="1"/>
  <c r="C11" i="2"/>
  <c r="C27" i="2"/>
  <c r="C52" i="2"/>
  <c r="C36" i="2"/>
  <c r="E7" i="15"/>
  <c r="B7" i="15" s="1"/>
  <c r="C15" i="2"/>
  <c r="C19" i="2"/>
  <c r="C23" i="2"/>
  <c r="C48" i="2"/>
  <c r="C44" i="2"/>
  <c r="C40" i="2"/>
  <c r="C32" i="2"/>
  <c r="C28" i="2"/>
  <c r="C9" i="2"/>
  <c r="B12" i="2"/>
  <c r="C13" i="2"/>
  <c r="B16" i="2"/>
  <c r="C17" i="2"/>
  <c r="B20" i="2"/>
  <c r="C21" i="2"/>
  <c r="B24" i="2"/>
  <c r="C25" i="2"/>
  <c r="E19" i="15"/>
  <c r="B19" i="15" s="1"/>
  <c r="E11" i="15"/>
  <c r="B11" i="15" s="1"/>
  <c r="F20" i="15"/>
  <c r="C20" i="15" s="1"/>
  <c r="F12" i="15"/>
  <c r="C12" i="15" s="1"/>
  <c r="H8" i="2"/>
  <c r="D8" i="2" s="1"/>
  <c r="H9" i="2"/>
  <c r="D9" i="2" s="1"/>
  <c r="H22" i="2"/>
  <c r="D22" i="2" s="1"/>
  <c r="H25" i="2"/>
  <c r="D25" i="2" s="1"/>
  <c r="H16" i="2"/>
  <c r="D16" i="2" s="1"/>
  <c r="H17" i="2"/>
  <c r="D17" i="2" s="1"/>
  <c r="H26" i="2"/>
  <c r="D26" i="2" s="1"/>
  <c r="H6" i="2"/>
  <c r="D6" i="2" s="1"/>
  <c r="H7" i="2"/>
  <c r="D7" i="2" s="1"/>
  <c r="H14" i="2"/>
  <c r="D14" i="2" s="1"/>
  <c r="H15" i="2"/>
  <c r="D15" i="2" s="1"/>
  <c r="H23" i="2"/>
  <c r="D23" i="2" s="1"/>
  <c r="H27" i="2"/>
  <c r="D27" i="2" s="1"/>
  <c r="H10" i="2"/>
  <c r="D10" i="2" s="1"/>
  <c r="H11" i="2"/>
  <c r="D11" i="2" s="1"/>
  <c r="H18" i="2"/>
  <c r="D18" i="2" s="1"/>
  <c r="H19" i="2"/>
  <c r="D19" i="2" s="1"/>
  <c r="H24" i="2"/>
  <c r="D24" i="2" s="1"/>
  <c r="F4" i="15" l="1"/>
  <c r="E4" i="15"/>
  <c r="C3" i="15" l="1"/>
  <c r="C3" i="2" l="1"/>
  <c r="A28" i="9" l="1"/>
  <c r="A25" i="9"/>
  <c r="A22" i="9"/>
  <c r="A19" i="9"/>
  <c r="A16" i="9"/>
  <c r="A13" i="9"/>
  <c r="A10" i="9"/>
  <c r="C34" i="17"/>
  <c r="C35" i="17"/>
  <c r="C36" i="17"/>
  <c r="C37" i="17"/>
  <c r="C38" i="17"/>
  <c r="C39" i="17"/>
  <c r="C40" i="17"/>
  <c r="C41" i="17"/>
  <c r="C42" i="17"/>
  <c r="C43" i="17"/>
  <c r="C44" i="17"/>
  <c r="C33" i="17"/>
  <c r="B2" i="17" l="1"/>
  <c r="I23" i="19"/>
  <c r="I12" i="19"/>
  <c r="I17" i="19"/>
  <c r="I13" i="19"/>
  <c r="I21" i="19"/>
  <c r="I8" i="19"/>
  <c r="I19" i="19"/>
  <c r="I16" i="19"/>
  <c r="I11" i="19"/>
  <c r="I22" i="19"/>
  <c r="I9" i="19"/>
  <c r="I18" i="19"/>
  <c r="I15" i="19"/>
  <c r="I20" i="19"/>
  <c r="I14" i="19"/>
  <c r="I10" i="19"/>
  <c r="I7" i="19"/>
  <c r="I5" i="19"/>
  <c r="I6" i="19"/>
  <c r="I4" i="19"/>
  <c r="B23" i="17" l="1"/>
  <c r="C23" i="17"/>
  <c r="D23" i="17"/>
  <c r="E23" i="17"/>
  <c r="F23" i="17"/>
  <c r="B24" i="17"/>
  <c r="C24" i="17"/>
  <c r="D24" i="17"/>
  <c r="E24" i="17"/>
  <c r="F24" i="17"/>
  <c r="B25" i="17"/>
  <c r="C25" i="17"/>
  <c r="D25" i="17"/>
  <c r="E25" i="17"/>
  <c r="F25" i="17"/>
  <c r="B26" i="17"/>
  <c r="C26" i="17"/>
  <c r="D26" i="17"/>
  <c r="E26" i="17"/>
  <c r="F26" i="17"/>
  <c r="B27" i="17"/>
  <c r="C27" i="17"/>
  <c r="D27" i="17"/>
  <c r="E27" i="17"/>
  <c r="F27" i="17"/>
  <c r="B28" i="17"/>
  <c r="C28" i="17"/>
  <c r="D28" i="17"/>
  <c r="E28" i="17"/>
  <c r="F28" i="17"/>
  <c r="B29" i="17"/>
  <c r="C29" i="17"/>
  <c r="D29" i="17"/>
  <c r="E29" i="17"/>
  <c r="F29" i="17"/>
  <c r="B30" i="17"/>
  <c r="C30" i="17"/>
  <c r="D30" i="17"/>
  <c r="E30" i="17"/>
  <c r="F30" i="17"/>
  <c r="B31" i="17"/>
  <c r="C31" i="17"/>
  <c r="D31" i="17"/>
  <c r="E31" i="17"/>
  <c r="F31" i="17"/>
  <c r="B32" i="17"/>
  <c r="C32" i="17"/>
  <c r="D32" i="17"/>
  <c r="E32" i="17"/>
  <c r="F32" i="17"/>
  <c r="B33" i="17"/>
  <c r="D33" i="17"/>
  <c r="E33" i="17"/>
  <c r="F33" i="17"/>
  <c r="B34" i="17"/>
  <c r="D34" i="17"/>
  <c r="E34" i="17"/>
  <c r="F34" i="17"/>
  <c r="B35" i="17"/>
  <c r="D35" i="17"/>
  <c r="E35" i="17"/>
  <c r="F35" i="17"/>
  <c r="B36" i="17"/>
  <c r="D36" i="17"/>
  <c r="E36" i="17"/>
  <c r="F36" i="17"/>
  <c r="B37" i="17"/>
  <c r="D37" i="17"/>
  <c r="E37" i="17"/>
  <c r="F37" i="17"/>
  <c r="B38" i="17"/>
  <c r="D38" i="17"/>
  <c r="E38" i="17"/>
  <c r="B39" i="17"/>
  <c r="D39" i="17"/>
  <c r="E39" i="17"/>
  <c r="B40" i="17"/>
  <c r="D40" i="17"/>
  <c r="E40" i="17"/>
  <c r="B41" i="17"/>
  <c r="D41" i="17"/>
  <c r="E41" i="17"/>
  <c r="B42" i="17"/>
  <c r="D42" i="17"/>
  <c r="E42" i="17"/>
  <c r="B43" i="17"/>
  <c r="D43" i="17"/>
  <c r="E43" i="17"/>
  <c r="B44" i="17"/>
  <c r="D44" i="17"/>
  <c r="E44" i="17"/>
  <c r="B17" i="17"/>
  <c r="C17" i="17"/>
  <c r="D17" i="17"/>
  <c r="E17" i="17"/>
  <c r="F17" i="17"/>
  <c r="B18" i="17"/>
  <c r="C18" i="17"/>
  <c r="D18" i="17"/>
  <c r="E18" i="17"/>
  <c r="F18" i="17"/>
  <c r="B19" i="17"/>
  <c r="C19" i="17"/>
  <c r="D19" i="17"/>
  <c r="E19" i="17"/>
  <c r="F19" i="17"/>
  <c r="B20" i="17"/>
  <c r="C20" i="17"/>
  <c r="D20" i="17"/>
  <c r="E20" i="17"/>
  <c r="F20" i="17"/>
  <c r="B21" i="17"/>
  <c r="C21" i="17"/>
  <c r="D21" i="17"/>
  <c r="E21" i="17"/>
  <c r="F21" i="17"/>
  <c r="F22" i="17"/>
  <c r="E22" i="17"/>
  <c r="D22" i="17"/>
  <c r="C22" i="17"/>
  <c r="B22" i="17"/>
  <c r="E28" i="15" l="1"/>
  <c r="B28" i="15" s="1"/>
  <c r="E29" i="15"/>
  <c r="B29" i="15" s="1"/>
  <c r="E30" i="15"/>
  <c r="E31" i="15"/>
  <c r="B31" i="15" s="1"/>
  <c r="E32" i="15"/>
  <c r="B32" i="15" s="1"/>
  <c r="E33" i="15"/>
  <c r="E34" i="15"/>
  <c r="B34" i="15" s="1"/>
  <c r="E35" i="15"/>
  <c r="B35" i="15" s="1"/>
  <c r="E36" i="15"/>
  <c r="E37" i="15"/>
  <c r="B37" i="15" s="1"/>
  <c r="E38" i="15"/>
  <c r="B38" i="15" s="1"/>
  <c r="E39" i="15"/>
  <c r="E40" i="15"/>
  <c r="B40" i="15" s="1"/>
  <c r="E41" i="15"/>
  <c r="B41" i="15" s="1"/>
  <c r="E42" i="15"/>
  <c r="E43" i="15"/>
  <c r="B43" i="15" s="1"/>
  <c r="E27" i="15"/>
  <c r="B27" i="15" s="1"/>
  <c r="E3" i="15"/>
  <c r="B30" i="15" l="1"/>
  <c r="B33" i="15" l="1"/>
  <c r="B36" i="15" l="1"/>
  <c r="B39" i="15" l="1"/>
  <c r="B42" i="15" l="1"/>
  <c r="H44" i="6" l="1"/>
  <c r="F44" i="17" s="1"/>
  <c r="H43" i="6" l="1"/>
  <c r="F43" i="17" s="1"/>
  <c r="H42" i="6"/>
  <c r="F42" i="17" s="1"/>
  <c r="A7" i="9" l="1"/>
  <c r="C10" i="10" l="1"/>
  <c r="C8" i="10" l="1"/>
  <c r="C11" i="10"/>
  <c r="C9" i="10"/>
  <c r="C7" i="10"/>
  <c r="C6" i="10"/>
  <c r="C5" i="10"/>
  <c r="C4" i="10"/>
  <c r="C12" i="10" l="1"/>
  <c r="D8" i="10" l="1"/>
  <c r="A13" i="10"/>
  <c r="D4" i="10"/>
  <c r="D5" i="10"/>
  <c r="D6" i="10"/>
  <c r="D10" i="10"/>
  <c r="D11" i="10"/>
  <c r="D9" i="10"/>
  <c r="D7" i="10"/>
  <c r="F9" i="10" l="1"/>
  <c r="F4" i="10"/>
  <c r="H44" i="2"/>
  <c r="F46" i="2"/>
  <c r="E45" i="15" s="1"/>
  <c r="B45" i="15" s="1"/>
  <c r="F47" i="2"/>
  <c r="E46" i="15" s="1"/>
  <c r="B46" i="15" s="1"/>
  <c r="F48" i="2"/>
  <c r="E47" i="15" s="1"/>
  <c r="B47" i="15" s="1"/>
  <c r="F49" i="2"/>
  <c r="E48" i="15" s="1"/>
  <c r="B48" i="15" s="1"/>
  <c r="F50" i="2"/>
  <c r="E49" i="15" s="1"/>
  <c r="B49" i="15" s="1"/>
  <c r="F51" i="2"/>
  <c r="E50" i="15" s="1"/>
  <c r="B50" i="15" s="1"/>
  <c r="F52" i="2"/>
  <c r="E51" i="15" s="1"/>
  <c r="B51" i="15" s="1"/>
  <c r="F53" i="2"/>
  <c r="F45" i="2"/>
  <c r="E44" i="15" s="1"/>
  <c r="B44" i="15" s="1"/>
  <c r="B53" i="2" l="1"/>
  <c r="D53" i="2" s="1"/>
  <c r="E52" i="15"/>
  <c r="B52" i="15" s="1"/>
  <c r="H45" i="2"/>
  <c r="H52" i="2"/>
  <c r="H50" i="2"/>
  <c r="H48" i="2"/>
  <c r="H46" i="2"/>
  <c r="H53" i="2"/>
  <c r="H51" i="2"/>
  <c r="H49" i="2"/>
  <c r="H47" i="2"/>
  <c r="B52" i="2"/>
  <c r="D52" i="2" l="1"/>
  <c r="F41" i="17"/>
  <c r="B51" i="2" l="1"/>
  <c r="F40" i="17"/>
  <c r="D51" i="2" l="1"/>
  <c r="B50" i="2"/>
  <c r="F39" i="17"/>
  <c r="F38" i="17"/>
  <c r="D50" i="2" l="1"/>
  <c r="B49" i="2"/>
  <c r="B48" i="2"/>
  <c r="B47" i="2"/>
  <c r="B46" i="2"/>
  <c r="B45" i="2"/>
  <c r="D45" i="2" s="1"/>
  <c r="B44" i="2"/>
  <c r="F3" i="2"/>
  <c r="H4" i="2"/>
  <c r="B28" i="2"/>
  <c r="D28" i="2" s="1"/>
  <c r="H28" i="2"/>
  <c r="B29" i="2"/>
  <c r="H29" i="2"/>
  <c r="B30" i="2"/>
  <c r="H30" i="2"/>
  <c r="B31" i="2"/>
  <c r="H31" i="2"/>
  <c r="B32" i="2"/>
  <c r="H32" i="2"/>
  <c r="B33" i="2"/>
  <c r="H33" i="2"/>
  <c r="B34" i="2"/>
  <c r="H34" i="2"/>
  <c r="B35" i="2"/>
  <c r="H35" i="2"/>
  <c r="B36" i="2"/>
  <c r="H36" i="2"/>
  <c r="B37" i="2"/>
  <c r="H37" i="2"/>
  <c r="B38" i="2"/>
  <c r="H38" i="2"/>
  <c r="B39" i="2"/>
  <c r="H39" i="2"/>
  <c r="B40" i="2"/>
  <c r="H40" i="2"/>
  <c r="B41" i="2"/>
  <c r="H41" i="2"/>
  <c r="B42" i="2"/>
  <c r="H42" i="2"/>
  <c r="B43" i="2"/>
  <c r="H43" i="2"/>
  <c r="G19" i="17"/>
  <c r="G20" i="17"/>
  <c r="D41" i="2" l="1"/>
  <c r="D37" i="2"/>
  <c r="D33" i="2"/>
  <c r="D29" i="2"/>
  <c r="G33" i="17"/>
  <c r="G37" i="17"/>
  <c r="G41" i="17"/>
  <c r="G22" i="17"/>
  <c r="G35" i="17"/>
  <c r="G43" i="17"/>
  <c r="G26" i="17"/>
  <c r="G28" i="17"/>
  <c r="G32" i="17"/>
  <c r="G23" i="17"/>
  <c r="G25" i="17"/>
  <c r="G27" i="17"/>
  <c r="G29" i="17"/>
  <c r="G31" i="17"/>
  <c r="G34" i="17"/>
  <c r="G38" i="17"/>
  <c r="G42" i="17"/>
  <c r="G39" i="17"/>
  <c r="G24" i="17"/>
  <c r="G30" i="17"/>
  <c r="G36" i="17"/>
  <c r="G40" i="17"/>
  <c r="G44" i="17"/>
  <c r="G18" i="17"/>
  <c r="G21" i="17"/>
  <c r="G17" i="17"/>
  <c r="D49" i="2"/>
  <c r="D38" i="2"/>
  <c r="D34" i="2"/>
  <c r="D30" i="2"/>
  <c r="D44" i="2"/>
  <c r="D47" i="2"/>
  <c r="D42" i="2"/>
  <c r="D43" i="2"/>
  <c r="D39" i="2"/>
  <c r="D35" i="2"/>
  <c r="D31" i="2"/>
  <c r="D40" i="2"/>
  <c r="D36" i="2"/>
  <c r="D32" i="2"/>
  <c r="D46" i="2"/>
  <c r="D48" i="2"/>
</calcChain>
</file>

<file path=xl/sharedStrings.xml><?xml version="1.0" encoding="utf-8"?>
<sst xmlns="http://schemas.openxmlformats.org/spreadsheetml/2006/main" count="217" uniqueCount="156">
  <si>
    <t>Diabetes</t>
  </si>
  <si>
    <t>4.1</t>
  </si>
  <si>
    <t>4.2</t>
  </si>
  <si>
    <t>4.3</t>
  </si>
  <si>
    <t>tilastot@kela.fi</t>
  </si>
  <si>
    <t>–15</t>
  </si>
  <si>
    <t>16–24</t>
  </si>
  <si>
    <t>25–34</t>
  </si>
  <si>
    <t>35–44</t>
  </si>
  <si>
    <t>45–54</t>
  </si>
  <si>
    <t>55–64</t>
  </si>
  <si>
    <t>65–</t>
  </si>
  <si>
    <t>4.5</t>
  </si>
  <si>
    <t>4.4</t>
  </si>
  <si>
    <t>4.6</t>
  </si>
  <si>
    <t>Päijät-Häme</t>
  </si>
  <si>
    <t>Kymenlaakso</t>
  </si>
  <si>
    <t>Kanta-Häme</t>
  </si>
  <si>
    <t>Uusimaa</t>
  </si>
  <si>
    <t>Satakunta</t>
  </si>
  <si>
    <t>Varsinais-Suomi</t>
  </si>
  <si>
    <t>Kainuu</t>
  </si>
  <si>
    <t>Pirkanmaa</t>
  </si>
  <si>
    <t>Further information:</t>
  </si>
  <si>
    <t>Chart</t>
  </si>
  <si>
    <t>Data</t>
  </si>
  <si>
    <t>Year</t>
  </si>
  <si>
    <t>Number</t>
  </si>
  <si>
    <t>Rehabilitation 
services</t>
  </si>
  <si>
    <t>Rehabilitation
allowance</t>
  </si>
  <si>
    <t>Million euros</t>
  </si>
  <si>
    <t>Total</t>
  </si>
  <si>
    <t xml:space="preserve"> (At nominal value)</t>
  </si>
  <si>
    <t>Vocational rehabilitation</t>
  </si>
  <si>
    <t>Intensive medical rehabilitation</t>
  </si>
  <si>
    <t>Rehabilitative psychotherapy</t>
  </si>
  <si>
    <t>Discretionary rehabilitation</t>
  </si>
  <si>
    <t>Age group</t>
  </si>
  <si>
    <t>0-6 years</t>
  </si>
  <si>
    <t>7-15 years</t>
  </si>
  <si>
    <t>16-19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</si>
  <si>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</si>
  <si>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</si>
  <si>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</si>
  <si>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</si>
  <si>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</si>
  <si>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</si>
  <si>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</si>
  <si>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</si>
  <si>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</si>
  <si>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</si>
  <si>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Over 69 years</t>
  </si>
  <si>
    <t>Euros</t>
  </si>
  <si>
    <t>(At nominal value)</t>
  </si>
  <si>
    <t>Euros/person</t>
  </si>
  <si>
    <t>Diseases of the musculoskeletal system and connective tissue</t>
  </si>
  <si>
    <t>Mental and behavioural disorders</t>
  </si>
  <si>
    <t>Diseases of the nervous system</t>
  </si>
  <si>
    <t>Diseases of the circulatory system</t>
  </si>
  <si>
    <t>Asthma</t>
  </si>
  <si>
    <t>Other diseases</t>
  </si>
  <si>
    <t>Index (1995=100)</t>
  </si>
  <si>
    <t>Pre-rehabilitation employment status</t>
  </si>
  <si>
    <t>In employment</t>
  </si>
  <si>
    <t>Unemployed</t>
  </si>
  <si>
    <t>Students</t>
  </si>
  <si>
    <t>Aged under 16</t>
  </si>
  <si>
    <t>Stay-at-home parents</t>
  </si>
  <si>
    <t>Disability pension</t>
  </si>
  <si>
    <t>Other pension</t>
  </si>
  <si>
    <t>Sickness allowance</t>
  </si>
  <si>
    <t>Rehabilitation Subsidy</t>
  </si>
  <si>
    <t>Other situation</t>
  </si>
  <si>
    <t>Data not available</t>
  </si>
  <si>
    <t>Recipients</t>
  </si>
  <si>
    <t>Rehabilitation subsidy/other situation</t>
  </si>
  <si>
    <t>Recipients of disability pension</t>
  </si>
  <si>
    <t>Åland</t>
  </si>
  <si>
    <t>Whole country</t>
  </si>
  <si>
    <t>South Karelia</t>
  </si>
  <si>
    <t>South Savo</t>
  </si>
  <si>
    <t>North Savo</t>
  </si>
  <si>
    <t>North Karelia</t>
  </si>
  <si>
    <t>Central Finland</t>
  </si>
  <si>
    <t>South Ostrobothnia</t>
  </si>
  <si>
    <t>Ostrobothnia</t>
  </si>
  <si>
    <t>Central Ostrobothnia</t>
  </si>
  <si>
    <t>North Ostrobothnia</t>
  </si>
  <si>
    <t>Lapland</t>
  </si>
  <si>
    <t>01</t>
  </si>
  <si>
    <t>02</t>
  </si>
  <si>
    <t>06</t>
  </si>
  <si>
    <t>04</t>
  </si>
  <si>
    <t>11</t>
  </si>
  <si>
    <t>05</t>
  </si>
  <si>
    <t>07</t>
  </si>
  <si>
    <t>08</t>
  </si>
  <si>
    <t>09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</si>
  <si>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</si>
  <si>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</si>
  <si>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</si>
  <si>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</si>
  <si>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</si>
  <si>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</si>
  <si>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</si>
  <si>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</si>
  <si>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</si>
  <si>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</si>
  <si>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‰ of population</t>
  </si>
  <si>
    <t>Region</t>
  </si>
  <si>
    <t>N.B.</t>
  </si>
  <si>
    <t>Refunds of transportation costs are no longer (since 1 January 2005) included in the euro amounts for rehabilitation services. They are now paid through the National Health Insurance.</t>
  </si>
  <si>
    <t>Includes maintenance allowances payable since 1 September 2001.</t>
  </si>
  <si>
    <t>Expenditure on income maintenance during rehabilitation is up to October 1991 included in ”Rehabilitation services provision”.</t>
  </si>
  <si>
    <t>Inflation factors</t>
  </si>
  <si>
    <t>(Average for the year)</t>
  </si>
  <si>
    <t>(Year-end)</t>
  </si>
  <si>
    <t>Factor</t>
  </si>
  <si>
    <t>Insured population</t>
  </si>
  <si>
    <t>Mental retardation</t>
  </si>
  <si>
    <t>¹</t>
  </si>
  <si>
    <t>²</t>
  </si>
  <si>
    <t>Rehabilitation 
services¹</t>
  </si>
  <si>
    <t>Rehabilitation
allowance²</t>
  </si>
  <si>
    <t>¹ Mental retardation not included.</t>
  </si>
  <si>
    <t>N.B. The analysis by region does not include beneficiaries living abroad or their payments.</t>
  </si>
  <si>
    <t>N.B. The rehabilitation allowance has been available since 1 October 1991.</t>
  </si>
  <si>
    <t>Rehabilitation
services¹</t>
  </si>
  <si>
    <t>Percentage</t>
  </si>
  <si>
    <t>4.7</t>
  </si>
  <si>
    <t>4.8</t>
  </si>
  <si>
    <t>Rehabilitation benefits provided by Kela</t>
  </si>
  <si>
    <r>
      <t>Mental and behavioural disorders</t>
    </r>
    <r>
      <rPr>
        <vertAlign val="superscript"/>
        <sz val="10"/>
        <rFont val="Arial"/>
        <family val="2"/>
      </rPr>
      <t>1</t>
    </r>
  </si>
  <si>
    <t>-</t>
  </si>
  <si>
    <t>Rehabilitation expenditure by age and statutory basis of provision, 2022</t>
  </si>
  <si>
    <t>Clients' pre-rehabilitation labour market status, 2022</t>
  </si>
  <si>
    <t>Number of rehabilitation clients per 1,000 inhabitants by region, 2022</t>
  </si>
  <si>
    <t>Kymmenedalen</t>
  </si>
  <si>
    <t>Österbotten</t>
  </si>
  <si>
    <t>Päijänne-Tavastland</t>
  </si>
  <si>
    <t>Södra Karelen</t>
  </si>
  <si>
    <t>Nyland</t>
  </si>
  <si>
    <t>Egentliga Tavastland</t>
  </si>
  <si>
    <t>Kajanaland</t>
  </si>
  <si>
    <t>Södra Österbotten</t>
  </si>
  <si>
    <t>Hela landet</t>
  </si>
  <si>
    <t>Lappland</t>
  </si>
  <si>
    <t>Södra Savolax</t>
  </si>
  <si>
    <t>Mellersta Österbotten</t>
  </si>
  <si>
    <t>Egentliga Finland</t>
  </si>
  <si>
    <t>Norra Savolax</t>
  </si>
  <si>
    <t>Mellersta Finland</t>
  </si>
  <si>
    <t>Norra Karelen</t>
  </si>
  <si>
    <t>Norra Österbotten</t>
  </si>
  <si>
    <t>Birkaland</t>
  </si>
  <si>
    <t>Statistical Information Service 11.5.2023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</si>
</sst>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0.000"/>
    <numFmt numFmtId="167" formatCode="##,##0"/>
    <numFmt numFmtId="168" formatCode="#,##0;\-#,##0;#,##0;@&quot;-&quot;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indexed="10"/>
      <name val="Arial"/>
      <family val="2"/>
    </font>
    <font>
      <b/>
      <u/>
      <sz val="12"/>
      <color indexed="1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u/>
      <sz val="10"/>
      <color indexed="12"/>
      <name val="Helvetica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indexed="18"/>
      <name val="Arial"/>
      <family val="2"/>
    </font>
    <font>
      <sz val="10"/>
      <color theme="0"/>
      <name val="Arial"/>
      <family val="2"/>
    </font>
    <font>
      <u/>
      <sz val="12"/>
      <name val="Arial"/>
      <family val="2"/>
    </font>
    <font>
      <sz val="10"/>
      <color indexed="8"/>
      <name val="Arial"/>
      <family val="2"/>
    </font>
    <font>
      <sz val="12"/>
      <color indexed="18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4" fillId="0" borderId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01">
    <xf numFmtId="0" fontId="0" fillId="0" borderId="0" xfId="0"/>
    <xf numFmtId="166" fontId="3" fillId="0" borderId="0" xfId="0" applyNumberFormat="1" applyFont="1" applyBorder="1"/>
    <xf numFmtId="166" fontId="3" fillId="0" borderId="0" xfId="0" applyNumberFormat="1" applyFont="1" applyAlignment="1">
      <alignment horizontal="right"/>
    </xf>
    <xf numFmtId="0" fontId="5" fillId="0" borderId="0" xfId="0" applyFont="1" applyAlignment="1"/>
    <xf numFmtId="0" fontId="5" fillId="0" borderId="0" xfId="0" applyFont="1"/>
    <xf numFmtId="0" fontId="5" fillId="0" borderId="0" xfId="0" applyFont="1" applyAlignment="1">
      <alignment vertical="top"/>
    </xf>
    <xf numFmtId="0" fontId="4" fillId="0" borderId="0" xfId="0" applyFont="1"/>
    <xf numFmtId="0" fontId="4" fillId="0" borderId="0" xfId="0" applyFont="1" applyFill="1"/>
    <xf numFmtId="0" fontId="7" fillId="0" borderId="0" xfId="0" quotePrefix="1" applyFont="1" applyAlignment="1">
      <alignment horizontal="left"/>
    </xf>
    <xf numFmtId="0" fontId="7" fillId="0" borderId="0" xfId="0" quotePrefix="1" applyFont="1" applyFill="1" applyAlignment="1">
      <alignment horizontal="left"/>
    </xf>
    <xf numFmtId="0" fontId="4" fillId="0" borderId="0" xfId="0" applyFont="1" applyAlignment="1">
      <alignment horizontal="right"/>
    </xf>
    <xf numFmtId="166" fontId="4" fillId="0" borderId="0" xfId="0" applyNumberFormat="1" applyFont="1"/>
    <xf numFmtId="0" fontId="6" fillId="0" borderId="0" xfId="0" quotePrefix="1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9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>
      <alignment vertical="top"/>
    </xf>
    <xf numFmtId="0" fontId="8" fillId="0" borderId="0" xfId="4" applyBorder="1">
      <alignment vertical="top"/>
    </xf>
    <xf numFmtId="0" fontId="5" fillId="0" borderId="0" xfId="0" applyFont="1" applyBorder="1"/>
    <xf numFmtId="0" fontId="9" fillId="0" borderId="0" xfId="0" applyFont="1" applyBorder="1"/>
    <xf numFmtId="0" fontId="5" fillId="0" borderId="0" xfId="0" applyFont="1" applyBorder="1" applyAlignment="1"/>
    <xf numFmtId="0" fontId="3" fillId="0" borderId="0" xfId="3"/>
    <xf numFmtId="0" fontId="5" fillId="0" borderId="0" xfId="0" applyNumberFormat="1" applyFont="1" applyAlignment="1"/>
    <xf numFmtId="0" fontId="8" fillId="0" borderId="0" xfId="4" applyNumberFormat="1" applyBorder="1" applyAlignment="1">
      <alignment vertical="top"/>
    </xf>
    <xf numFmtId="0" fontId="5" fillId="0" borderId="0" xfId="0" applyNumberFormat="1" applyFont="1" applyBorder="1" applyAlignment="1">
      <alignment vertical="top"/>
    </xf>
    <xf numFmtId="0" fontId="7" fillId="0" borderId="0" xfId="0" applyFont="1" applyAlignment="1">
      <alignment horizontal="center"/>
    </xf>
    <xf numFmtId="3" fontId="4" fillId="0" borderId="0" xfId="0" applyNumberFormat="1" applyFont="1"/>
    <xf numFmtId="0" fontId="6" fillId="0" borderId="0" xfId="0" quotePrefix="1" applyFont="1" applyAlignment="1" applyProtection="1">
      <alignment horizontal="right"/>
      <protection locked="0"/>
    </xf>
    <xf numFmtId="164" fontId="4" fillId="0" borderId="0" xfId="0" applyNumberFormat="1" applyFont="1"/>
    <xf numFmtId="0" fontId="11" fillId="0" borderId="0" xfId="0" applyFont="1"/>
    <xf numFmtId="164" fontId="12" fillId="0" borderId="0" xfId="0" applyNumberFormat="1" applyFont="1"/>
    <xf numFmtId="0" fontId="4" fillId="0" borderId="0" xfId="0" applyFont="1" applyAlignment="1">
      <alignment horizontal="left" vertical="top"/>
    </xf>
    <xf numFmtId="0" fontId="6" fillId="0" borderId="0" xfId="0" applyFont="1" applyProtection="1">
      <protection locked="0"/>
    </xf>
    <xf numFmtId="0" fontId="4" fillId="0" borderId="0" xfId="0" applyFont="1" applyAlignment="1">
      <alignment horizontal="left" indent="1"/>
    </xf>
    <xf numFmtId="0" fontId="11" fillId="0" borderId="0" xfId="0" quotePrefix="1" applyFont="1" applyProtection="1"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3" xfId="0" applyFont="1" applyBorder="1" applyAlignment="1">
      <alignment horizontal="left" vertical="top" wrapText="1"/>
    </xf>
    <xf numFmtId="0" fontId="2" fillId="0" borderId="0" xfId="5" applyFont="1"/>
    <xf numFmtId="0" fontId="2" fillId="0" borderId="1" xfId="5" applyFont="1" applyFill="1" applyBorder="1"/>
    <xf numFmtId="3" fontId="2" fillId="0" borderId="1" xfId="5" applyNumberFormat="1" applyFont="1" applyFill="1" applyBorder="1" applyAlignment="1">
      <alignment horizontal="right"/>
    </xf>
    <xf numFmtId="0" fontId="2" fillId="0" borderId="0" xfId="5" applyFont="1" applyBorder="1" applyAlignment="1">
      <alignment horizontal="right"/>
    </xf>
    <xf numFmtId="3" fontId="2" fillId="0" borderId="0" xfId="5" applyNumberFormat="1" applyFont="1" applyBorder="1"/>
    <xf numFmtId="164" fontId="2" fillId="0" borderId="0" xfId="5" applyNumberFormat="1" applyFont="1" applyBorder="1"/>
    <xf numFmtId="164" fontId="2" fillId="0" borderId="0" xfId="6" applyNumberFormat="1" applyFont="1" applyFill="1" applyBorder="1"/>
    <xf numFmtId="0" fontId="2" fillId="0" borderId="0" xfId="5" applyFont="1" applyBorder="1"/>
    <xf numFmtId="0" fontId="2" fillId="0" borderId="0" xfId="5" applyFont="1" applyFill="1" applyBorder="1"/>
    <xf numFmtId="0" fontId="7" fillId="0" borderId="0" xfId="5" applyFont="1" applyFill="1" applyBorder="1"/>
    <xf numFmtId="3" fontId="7" fillId="0" borderId="0" xfId="5" applyNumberFormat="1" applyFont="1" applyBorder="1"/>
    <xf numFmtId="164" fontId="7" fillId="0" borderId="0" xfId="5" applyNumberFormat="1" applyFont="1" applyBorder="1"/>
    <xf numFmtId="0" fontId="7" fillId="0" borderId="0" xfId="6" applyFont="1"/>
    <xf numFmtId="164" fontId="2" fillId="0" borderId="0" xfId="5" applyNumberFormat="1" applyFont="1"/>
    <xf numFmtId="0" fontId="2" fillId="0" borderId="0" xfId="6" applyFont="1"/>
    <xf numFmtId="0" fontId="2" fillId="0" borderId="0" xfId="0" applyFont="1"/>
    <xf numFmtId="0" fontId="1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right" wrapText="1"/>
    </xf>
    <xf numFmtId="0" fontId="6" fillId="0" borderId="0" xfId="5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15" fillId="0" borderId="0" xfId="0" applyFont="1" applyAlignment="1">
      <alignment vertical="top"/>
    </xf>
    <xf numFmtId="3" fontId="15" fillId="0" borderId="0" xfId="0" applyNumberFormat="1" applyFont="1" applyAlignment="1">
      <alignment horizontal="right" vertical="top"/>
    </xf>
    <xf numFmtId="0" fontId="15" fillId="0" borderId="0" xfId="0" applyFont="1" applyAlignment="1">
      <alignment horizontal="right" vertical="top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11" fillId="0" borderId="0" xfId="0" quotePrefix="1" applyFont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quotePrefix="1" applyFont="1" applyBorder="1" applyAlignment="1">
      <alignment vertical="top"/>
    </xf>
    <xf numFmtId="0" fontId="5" fillId="0" borderId="0" xfId="0" applyFont="1" applyFill="1" applyBorder="1"/>
    <xf numFmtId="0" fontId="5" fillId="0" borderId="0" xfId="0" applyFont="1" applyBorder="1" applyAlignment="1">
      <alignment horizontal="right"/>
    </xf>
    <xf numFmtId="49" fontId="5" fillId="0" borderId="0" xfId="0" applyNumberFormat="1" applyFont="1" applyAlignment="1">
      <alignment horizontal="right" vertical="top"/>
    </xf>
    <xf numFmtId="49" fontId="5" fillId="0" borderId="0" xfId="0" applyNumberFormat="1" applyFont="1" applyAlignment="1">
      <alignment horizontal="right"/>
    </xf>
    <xf numFmtId="166" fontId="2" fillId="0" borderId="0" xfId="0" applyNumberFormat="1" applyFont="1"/>
    <xf numFmtId="0" fontId="7" fillId="0" borderId="0" xfId="0" quotePrefix="1" applyFont="1" applyAlignment="1">
      <alignment horizontal="center"/>
    </xf>
    <xf numFmtId="166" fontId="2" fillId="0" borderId="0" xfId="0" applyNumberFormat="1" applyFont="1" applyFill="1"/>
    <xf numFmtId="0" fontId="2" fillId="0" borderId="0" xfId="0" applyFont="1" applyFill="1"/>
    <xf numFmtId="0" fontId="2" fillId="0" borderId="0" xfId="0" applyFont="1" applyProtection="1">
      <protection locked="0"/>
    </xf>
    <xf numFmtId="167" fontId="2" fillId="0" borderId="0" xfId="0" applyNumberFormat="1" applyFont="1" applyAlignment="1">
      <alignment horizontal="right" wrapText="1"/>
    </xf>
    <xf numFmtId="0" fontId="2" fillId="0" borderId="2" xfId="0" applyFont="1" applyBorder="1" applyAlignment="1" applyProtection="1">
      <alignment horizontal="right"/>
      <protection locked="0"/>
    </xf>
    <xf numFmtId="164" fontId="4" fillId="0" borderId="0" xfId="0" applyNumberFormat="1" applyFont="1" applyAlignment="1">
      <alignment horizontal="right" indent="2"/>
    </xf>
    <xf numFmtId="164" fontId="4" fillId="0" borderId="0" xfId="0" applyNumberFormat="1" applyFont="1" applyAlignment="1">
      <alignment horizontal="right" indent="4"/>
    </xf>
    <xf numFmtId="0" fontId="11" fillId="0" borderId="0" xfId="0" quotePrefix="1" applyFont="1" applyAlignment="1" applyProtection="1">
      <alignment horizontal="left" wrapText="1"/>
      <protection locked="0"/>
    </xf>
    <xf numFmtId="164" fontId="4" fillId="0" borderId="0" xfId="0" applyNumberFormat="1" applyFont="1" applyAlignment="1">
      <alignment horizontal="right" indent="3"/>
    </xf>
    <xf numFmtId="0" fontId="2" fillId="0" borderId="0" xfId="6" applyFont="1" applyBorder="1" applyAlignment="1">
      <alignment horizontal="right"/>
    </xf>
    <xf numFmtId="0" fontId="2" fillId="0" borderId="0" xfId="6" applyFont="1" applyBorder="1"/>
    <xf numFmtId="0" fontId="2" fillId="0" borderId="0" xfId="6" applyFont="1" applyFill="1" applyBorder="1"/>
    <xf numFmtId="0" fontId="15" fillId="0" borderId="0" xfId="6" applyFont="1" applyAlignment="1">
      <alignment vertical="top"/>
    </xf>
    <xf numFmtId="168" fontId="2" fillId="0" borderId="0" xfId="6" applyNumberFormat="1" applyFont="1" applyFill="1" applyAlignment="1">
      <alignment horizontal="right"/>
    </xf>
    <xf numFmtId="3" fontId="2" fillId="0" borderId="0" xfId="6" applyNumberFormat="1" applyFont="1" applyFill="1" applyAlignment="1">
      <alignment horizontal="right"/>
    </xf>
    <xf numFmtId="164" fontId="2" fillId="0" borderId="0" xfId="6" applyNumberFormat="1" applyFont="1"/>
    <xf numFmtId="165" fontId="2" fillId="0" borderId="0" xfId="6" applyNumberFormat="1" applyFont="1"/>
    <xf numFmtId="0" fontId="2" fillId="0" borderId="0" xfId="6" applyFont="1"/>
    <xf numFmtId="0" fontId="6" fillId="0" borderId="0" xfId="6" applyFont="1"/>
    <xf numFmtId="0" fontId="17" fillId="0" borderId="0" xfId="0" applyFont="1" applyProtection="1">
      <protection locked="0"/>
    </xf>
    <xf numFmtId="0" fontId="2" fillId="0" borderId="2" xfId="0" quotePrefix="1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3" fontId="2" fillId="0" borderId="0" xfId="0" applyNumberFormat="1" applyFont="1"/>
    <xf numFmtId="0" fontId="11" fillId="0" borderId="0" xfId="6" applyFont="1"/>
    <xf numFmtId="0" fontId="11" fillId="0" borderId="0" xfId="0" applyFont="1" applyAlignment="1">
      <alignment horizontal="left"/>
    </xf>
    <xf numFmtId="0" fontId="15" fillId="0" borderId="0" xfId="6" applyFont="1" applyAlignment="1"/>
    <xf numFmtId="0" fontId="17" fillId="0" borderId="0" xfId="0" applyFont="1"/>
    <xf numFmtId="0" fontId="2" fillId="0" borderId="0" xfId="6" applyFont="1" applyAlignment="1">
      <alignment horizontal="left" vertical="top"/>
    </xf>
    <xf numFmtId="0" fontId="15" fillId="0" borderId="1" xfId="6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5" fontId="2" fillId="0" borderId="0" xfId="6" applyNumberFormat="1" applyFont="1" applyAlignment="1">
      <alignment horizontal="right" indent="2"/>
    </xf>
    <xf numFmtId="3" fontId="0" fillId="0" borderId="0" xfId="0" applyNumberFormat="1" applyFont="1" applyFill="1" applyAlignment="1">
      <alignment horizontal="right"/>
    </xf>
    <xf numFmtId="0" fontId="2" fillId="0" borderId="0" xfId="6" applyFont="1"/>
    <xf numFmtId="0" fontId="8" fillId="0" borderId="0" xfId="4" applyNumberFormat="1" applyAlignment="1">
      <alignment vertical="top"/>
    </xf>
    <xf numFmtId="0" fontId="18" fillId="0" borderId="0" xfId="0" applyFont="1" applyBorder="1"/>
    <xf numFmtId="0" fontId="18" fillId="0" borderId="0" xfId="0" applyFont="1" applyBorder="1" applyAlignment="1">
      <alignment vertical="top"/>
    </xf>
    <xf numFmtId="0" fontId="18" fillId="0" borderId="0" xfId="0" applyFont="1"/>
    <xf numFmtId="0" fontId="6" fillId="0" borderId="0" xfId="4" applyFont="1" applyBorder="1">
      <alignment vertical="top"/>
    </xf>
    <xf numFmtId="0" fontId="2" fillId="0" borderId="2" xfId="0" applyFont="1" applyBorder="1" applyAlignment="1" applyProtection="1">
      <alignment horizontal="left"/>
      <protection locked="0"/>
    </xf>
    <xf numFmtId="3" fontId="4" fillId="0" borderId="0" xfId="0" applyNumberFormat="1" applyFont="1" applyAlignment="1">
      <alignment horizontal="right" indent="3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2" fillId="0" borderId="1" xfId="0" applyFont="1" applyBorder="1" applyAlignment="1" applyProtection="1">
      <alignment horizontal="left" vertical="top" wrapText="1" indent="1"/>
      <protection locked="0"/>
    </xf>
    <xf numFmtId="164" fontId="4" fillId="0" borderId="0" xfId="0" applyNumberFormat="1" applyFont="1" applyAlignment="1">
      <alignment horizontal="right" indent="1"/>
    </xf>
    <xf numFmtId="164" fontId="2" fillId="0" borderId="0" xfId="0" applyNumberFormat="1" applyFont="1" applyAlignment="1">
      <alignment horizontal="right" indent="3"/>
    </xf>
    <xf numFmtId="164" fontId="2" fillId="0" borderId="0" xfId="0" applyNumberFormat="1" applyFont="1" applyAlignment="1">
      <alignment horizontal="right" indent="4"/>
    </xf>
    <xf numFmtId="164" fontId="2" fillId="0" borderId="0" xfId="0" applyNumberFormat="1" applyFont="1"/>
    <xf numFmtId="164" fontId="2" fillId="0" borderId="0" xfId="0" applyNumberFormat="1" applyFont="1" applyBorder="1"/>
    <xf numFmtId="164" fontId="19" fillId="0" borderId="0" xfId="0" applyNumberFormat="1" applyFont="1"/>
    <xf numFmtId="164" fontId="19" fillId="0" borderId="0" xfId="0" applyNumberFormat="1" applyFont="1" applyAlignment="1">
      <alignment horizontal="right" indent="3"/>
    </xf>
    <xf numFmtId="0" fontId="0" fillId="0" borderId="0" xfId="0" applyNumberFormat="1" applyFont="1" applyFill="1" applyAlignment="1">
      <alignment horizontal="left"/>
    </xf>
    <xf numFmtId="0" fontId="0" fillId="0" borderId="1" xfId="0" applyNumberFormat="1" applyFont="1" applyFill="1" applyBorder="1" applyAlignment="1">
      <alignment horizontal="left" wrapText="1"/>
    </xf>
    <xf numFmtId="0" fontId="0" fillId="0" borderId="1" xfId="0" applyNumberFormat="1" applyFont="1" applyFill="1" applyBorder="1" applyAlignment="1">
      <alignment horizontal="left" wrapText="1" indent="1"/>
    </xf>
    <xf numFmtId="0" fontId="2" fillId="0" borderId="1" xfId="0" quotePrefix="1" applyFont="1" applyBorder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3" fontId="2" fillId="0" borderId="0" xfId="0" applyNumberFormat="1" applyFont="1" applyAlignment="1">
      <alignment horizontal="right" indent="5"/>
    </xf>
    <xf numFmtId="3" fontId="2" fillId="0" borderId="0" xfId="0" applyNumberFormat="1" applyFont="1" applyAlignment="1">
      <alignment horizontal="right" indent="2"/>
    </xf>
    <xf numFmtId="3" fontId="2" fillId="0" borderId="0" xfId="0" applyNumberFormat="1" applyFont="1" applyAlignment="1">
      <alignment horizontal="right" indent="1"/>
    </xf>
    <xf numFmtId="3" fontId="2" fillId="0" borderId="0" xfId="0" applyNumberFormat="1" applyFont="1" applyAlignment="1">
      <alignment horizontal="right"/>
    </xf>
    <xf numFmtId="0" fontId="16" fillId="0" borderId="1" xfId="2" applyFont="1" applyBorder="1" applyAlignment="1" applyProtection="1">
      <alignment horizontal="left" vertical="top" wrapText="1"/>
    </xf>
    <xf numFmtId="49" fontId="2" fillId="0" borderId="0" xfId="6" applyNumberFormat="1" applyFont="1"/>
    <xf numFmtId="0" fontId="11" fillId="0" borderId="0" xfId="6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2" fillId="0" borderId="0" xfId="2" applyFont="1" applyBorder="1" applyAlignment="1" applyProtection="1">
      <alignment horizontal="left" indent="1"/>
      <protection locked="0"/>
    </xf>
    <xf numFmtId="0" fontId="2" fillId="0" borderId="1" xfId="0" quotePrefix="1" applyFont="1" applyBorder="1" applyAlignment="1"/>
    <xf numFmtId="0" fontId="2" fillId="0" borderId="0" xfId="0" applyFont="1" applyBorder="1" applyAlignment="1">
      <alignment vertical="top" wrapText="1"/>
    </xf>
    <xf numFmtId="0" fontId="6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/>
    </xf>
    <xf numFmtId="0" fontId="5" fillId="0" borderId="0" xfId="0" applyFont="1" applyBorder="1" applyAlignment="1">
      <alignment horizontal="right" vertical="top"/>
    </xf>
    <xf numFmtId="0" fontId="6" fillId="0" borderId="0" xfId="0" quotePrefix="1" applyFont="1" applyAlignment="1" applyProtection="1">
      <alignment horizontal="left" vertical="top"/>
      <protection locked="0"/>
    </xf>
    <xf numFmtId="0" fontId="6" fillId="0" borderId="0" xfId="6" applyFont="1" applyAlignment="1">
      <alignment vertical="top"/>
    </xf>
    <xf numFmtId="0" fontId="4" fillId="0" borderId="0" xfId="0" applyFont="1" applyAlignment="1" applyProtection="1">
      <alignment vertical="top"/>
      <protection locked="0"/>
    </xf>
    <xf numFmtId="166" fontId="0" fillId="0" borderId="0" xfId="0" applyNumberFormat="1"/>
    <xf numFmtId="0" fontId="17" fillId="0" borderId="0" xfId="6" applyFont="1"/>
    <xf numFmtId="0" fontId="17" fillId="0" borderId="0" xfId="0" applyFont="1" applyAlignment="1">
      <alignment horizontal="left"/>
    </xf>
    <xf numFmtId="0" fontId="11" fillId="0" borderId="0" xfId="0" quotePrefix="1" applyFont="1" applyAlignment="1" applyProtection="1">
      <alignment horizontal="right" vertical="top" wrapText="1"/>
      <protection locked="0"/>
    </xf>
    <xf numFmtId="0" fontId="12" fillId="0" borderId="0" xfId="0" applyFont="1"/>
    <xf numFmtId="165" fontId="2" fillId="0" borderId="0" xfId="6" applyNumberFormat="1" applyFont="1" applyAlignment="1">
      <alignment horizontal="right" indent="4"/>
    </xf>
    <xf numFmtId="0" fontId="11" fillId="0" borderId="0" xfId="6" applyFont="1" applyAlignment="1">
      <alignment horizontal="right" vertical="top"/>
    </xf>
    <xf numFmtId="0" fontId="2" fillId="0" borderId="0" xfId="0" quotePrefix="1" applyFont="1" applyBorder="1" applyAlignment="1">
      <alignment horizontal="left"/>
    </xf>
    <xf numFmtId="0" fontId="17" fillId="0" borderId="0" xfId="5" applyFont="1"/>
    <xf numFmtId="164" fontId="2" fillId="0" borderId="1" xfId="5" applyNumberFormat="1" applyFont="1" applyBorder="1" applyAlignment="1">
      <alignment horizontal="left" indent="1"/>
    </xf>
    <xf numFmtId="164" fontId="2" fillId="0" borderId="0" xfId="5" applyNumberFormat="1" applyFont="1" applyBorder="1" applyAlignment="1">
      <alignment horizontal="right" indent="3"/>
    </xf>
    <xf numFmtId="164" fontId="7" fillId="0" borderId="0" xfId="5" applyNumberFormat="1" applyFont="1" applyBorder="1" applyAlignment="1">
      <alignment horizontal="right" indent="3"/>
    </xf>
    <xf numFmtId="0" fontId="3" fillId="0" borderId="0" xfId="3" applyFont="1"/>
    <xf numFmtId="0" fontId="20" fillId="0" borderId="0" xfId="2" applyFont="1" applyBorder="1" applyAlignment="1" applyProtection="1">
      <alignment vertical="top"/>
    </xf>
    <xf numFmtId="0" fontId="20" fillId="0" borderId="0" xfId="0" applyFont="1" applyBorder="1" applyAlignment="1">
      <alignment vertical="top"/>
    </xf>
    <xf numFmtId="0" fontId="2" fillId="0" borderId="1" xfId="0" quotePrefix="1" applyFont="1" applyBorder="1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quotePrefix="1" applyBorder="1" applyAlignment="1">
      <alignment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wrapText="1"/>
    </xf>
    <xf numFmtId="166" fontId="4" fillId="0" borderId="0" xfId="0" applyNumberFormat="1" applyFont="1" applyFill="1"/>
    <xf numFmtId="0" fontId="2" fillId="0" borderId="0" xfId="6" applyFont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0" borderId="1" xfId="0" applyFont="1" applyBorder="1" applyAlignment="1" applyProtection="1">
      <alignment horizontal="right"/>
      <protection locked="0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quotePrefix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0" xfId="0" quotePrefix="1" applyFont="1" applyBorder="1" applyAlignment="1">
      <alignment vertical="top" wrapText="1"/>
    </xf>
    <xf numFmtId="0" fontId="2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1" xfId="0" quotePrefix="1" applyFont="1" applyBorder="1" applyAlignment="1">
      <alignment horizontal="left"/>
    </xf>
    <xf numFmtId="0" fontId="2" fillId="0" borderId="2" xfId="0" quotePrefix="1" applyFont="1" applyBorder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quotePrefix="1" applyFont="1" applyAlignment="1" applyProtection="1">
      <alignment horizontal="left" wrapText="1"/>
      <protection locked="0"/>
    </xf>
    <xf numFmtId="0" fontId="6" fillId="0" borderId="0" xfId="6" applyFont="1" applyAlignment="1">
      <alignment vertical="top" wrapText="1"/>
    </xf>
    <xf numFmtId="0" fontId="2" fillId="0" borderId="1" xfId="6" quotePrefix="1" applyFont="1" applyBorder="1" applyAlignment="1">
      <alignment vertical="top" wrapText="1"/>
    </xf>
    <xf numFmtId="0" fontId="2" fillId="0" borderId="1" xfId="6" applyFont="1" applyBorder="1" applyAlignment="1">
      <alignment vertical="top" wrapText="1"/>
    </xf>
    <xf numFmtId="0" fontId="2" fillId="0" borderId="2" xfId="6" applyFont="1" applyBorder="1" applyAlignment="1">
      <alignment vertical="top" wrapText="1"/>
    </xf>
    <xf numFmtId="0" fontId="2" fillId="0" borderId="3" xfId="6" applyFont="1" applyBorder="1" applyAlignment="1">
      <alignment vertical="top"/>
    </xf>
    <xf numFmtId="0" fontId="15" fillId="0" borderId="2" xfId="0" applyNumberFormat="1" applyFont="1" applyFill="1" applyBorder="1" applyAlignment="1">
      <alignment horizontal="left" vertical="top" wrapText="1"/>
    </xf>
    <xf numFmtId="0" fontId="15" fillId="0" borderId="3" xfId="0" applyNumberFormat="1" applyFont="1" applyFill="1" applyBorder="1" applyAlignment="1">
      <alignment horizontal="left" vertical="top" wrapText="1"/>
    </xf>
    <xf numFmtId="0" fontId="2" fillId="0" borderId="1" xfId="6" applyFont="1" applyFill="1" applyBorder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0" xfId="0" quotePrefix="1" applyFont="1" applyAlignment="1" applyProtection="1">
      <alignment horizontal="left" vertical="top" wrapText="1"/>
      <protection locked="0"/>
    </xf>
    <xf numFmtId="0" fontId="15" fillId="0" borderId="1" xfId="6" applyFont="1" applyBorder="1" applyAlignment="1">
      <alignment horizontal="left" vertical="top"/>
    </xf>
    <xf numFmtId="0" fontId="15" fillId="0" borderId="1" xfId="6" applyFont="1" applyBorder="1" applyAlignment="1">
      <alignment horizontal="left" vertical="top" wrapText="1"/>
    </xf>
  </cellXfs>
  <cellStyles count="9">
    <cellStyle name="Alaviite" xfId="1" xr:uid="{00000000-0005-0000-0000-000000000000}"/>
    <cellStyle name="Hyperlinkki" xfId="2" builtinId="8"/>
    <cellStyle name="Hyperlinkki 2" xfId="7" xr:uid="{00000000-0005-0000-0000-000002000000}"/>
    <cellStyle name="Lisätiedot" xfId="3" xr:uid="{00000000-0005-0000-0000-000003000000}"/>
    <cellStyle name="Normaali" xfId="0" builtinId="0"/>
    <cellStyle name="Normaali 2" xfId="6" xr:uid="{00000000-0005-0000-0000-000005000000}"/>
    <cellStyle name="Normaali 7" xfId="8" xr:uid="{00000000-0005-0000-0000-000006000000}"/>
    <cellStyle name="Normaali_KUKuviot_julkaisu" xfId="5" xr:uid="{00000000-0005-0000-0000-000007000000}"/>
    <cellStyle name="Otsikko" xfId="4" builtinId="1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7783"/>
      <rgbColor rgb="000000FF"/>
      <rgbColor rgb="00095AA6"/>
      <rgbColor rgb="00A32B0D"/>
      <rgbColor rgb="00FF8500"/>
      <rgbColor rgb="00800000"/>
      <rgbColor rgb="00008000"/>
      <rgbColor rgb="00000080"/>
      <rgbColor rgb="00808000"/>
      <rgbColor rgb="00800080"/>
      <rgbColor rgb="00008080"/>
      <rgbColor rgb="00454600"/>
      <rgbColor rgb="00808080"/>
      <rgbColor rgb="009900CC"/>
      <rgbColor rgb="00CC0099"/>
      <rgbColor rgb="000000FF"/>
      <rgbColor rgb="00009999"/>
      <rgbColor rgb="009966FF"/>
      <rgbColor rgb="00FF66FF"/>
      <rgbColor rgb="003399FF"/>
      <rgbColor rgb="0001835E"/>
      <rgbColor rgb="00454600"/>
      <rgbColor rgb="006EBB1F"/>
      <rgbColor rgb="005C005D"/>
      <rgbColor rgb="00FF8500"/>
      <rgbColor rgb="00007783"/>
      <rgbColor rgb="00095AA6"/>
      <rgbColor rgb="00F20017"/>
      <rgbColor rgb="00A32B0D"/>
      <rgbColor rgb="005C005D"/>
      <rgbColor rgb="00CCFFFF"/>
      <rgbColor rgb="00CCFFCC"/>
      <rgbColor rgb="00FFFF99"/>
      <rgbColor rgb="0099CCFF"/>
      <rgbColor rgb="0001835E"/>
      <rgbColor rgb="00CC99FF"/>
      <rgbColor rgb="00FFCC99"/>
      <rgbColor rgb="003366FF"/>
      <rgbColor rgb="0033CCCC"/>
      <rgbColor rgb="0099CC00"/>
      <rgbColor rgb="00F20017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6EBB1F"/>
      <rgbColor rgb="00333399"/>
      <rgbColor rgb="00454600"/>
    </indexedColors>
    <mruColors>
      <color rgb="FF009CDB"/>
      <color rgb="FF003580"/>
      <color rgb="FFBFBFBF"/>
      <color rgb="FF9DBEE7"/>
      <color rgb="FF558ED5"/>
      <color rgb="FFAE5FD2"/>
      <color rgb="FF00AC62"/>
      <color rgb="FF87B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chartsheet" Target="chartsheets/sheet6.xml"/><Relationship Id="rId18" Type="http://schemas.openxmlformats.org/officeDocument/2006/relationships/worksheet" Target="worksheets/sheet10.xml"/><Relationship Id="rId3" Type="http://schemas.openxmlformats.org/officeDocument/2006/relationships/chartsheet" Target="chartsheets/sheet1.xml"/><Relationship Id="rId21" Type="http://schemas.openxmlformats.org/officeDocument/2006/relationships/sharedStrings" Target="sharedStrings.xml"/><Relationship Id="rId7" Type="http://schemas.openxmlformats.org/officeDocument/2006/relationships/chartsheet" Target="chartsheets/sheet3.xml"/><Relationship Id="rId12" Type="http://schemas.openxmlformats.org/officeDocument/2006/relationships/worksheet" Target="worksheets/sheet7.xml"/><Relationship Id="rId17" Type="http://schemas.openxmlformats.org/officeDocument/2006/relationships/chartsheet" Target="chartsheets/sheet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9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5.xml"/><Relationship Id="rId5" Type="http://schemas.openxmlformats.org/officeDocument/2006/relationships/chartsheet" Target="chartsheets/sheet2.xml"/><Relationship Id="rId15" Type="http://schemas.openxmlformats.org/officeDocument/2006/relationships/chartsheet" Target="chartsheets/sheet7.xml"/><Relationship Id="rId10" Type="http://schemas.openxmlformats.org/officeDocument/2006/relationships/worksheet" Target="worksheets/sheet6.xml"/><Relationship Id="rId19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chartsheet" Target="chartsheets/sheet4.xml"/><Relationship Id="rId14" Type="http://schemas.openxmlformats.org/officeDocument/2006/relationships/worksheet" Target="worksheets/sheet8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56412694789963"/>
          <c:y val="0.20115455822979636"/>
          <c:w val="0.68558651907641976"/>
          <c:h val="0.671366688229127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1'!$B$4</c:f>
              <c:strCache>
                <c:ptCount val="1"/>
                <c:pt idx="0">
                  <c:v>Rehabilitation 
services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1'!$A$27:$A$59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'Data 1'!$B$27:$B$59</c:f>
              <c:numCache>
                <c:formatCode>#,##0</c:formatCode>
                <c:ptCount val="33"/>
                <c:pt idx="0">
                  <c:v>39737</c:v>
                </c:pt>
                <c:pt idx="1">
                  <c:v>46687</c:v>
                </c:pt>
                <c:pt idx="2">
                  <c:v>51266</c:v>
                </c:pt>
                <c:pt idx="3">
                  <c:v>56093</c:v>
                </c:pt>
                <c:pt idx="4">
                  <c:v>60046</c:v>
                </c:pt>
                <c:pt idx="5">
                  <c:v>62770</c:v>
                </c:pt>
                <c:pt idx="6">
                  <c:v>64773</c:v>
                </c:pt>
                <c:pt idx="7">
                  <c:v>67604</c:v>
                </c:pt>
                <c:pt idx="8">
                  <c:v>73715</c:v>
                </c:pt>
                <c:pt idx="9">
                  <c:v>81211</c:v>
                </c:pt>
                <c:pt idx="10">
                  <c:v>82483</c:v>
                </c:pt>
                <c:pt idx="11">
                  <c:v>83317</c:v>
                </c:pt>
                <c:pt idx="12">
                  <c:v>87030</c:v>
                </c:pt>
                <c:pt idx="13">
                  <c:v>87769</c:v>
                </c:pt>
                <c:pt idx="14">
                  <c:v>86174</c:v>
                </c:pt>
                <c:pt idx="15">
                  <c:v>86756</c:v>
                </c:pt>
                <c:pt idx="16">
                  <c:v>88376</c:v>
                </c:pt>
                <c:pt idx="17">
                  <c:v>87846</c:v>
                </c:pt>
                <c:pt idx="18">
                  <c:v>86320</c:v>
                </c:pt>
                <c:pt idx="19">
                  <c:v>83760</c:v>
                </c:pt>
                <c:pt idx="20">
                  <c:v>83709</c:v>
                </c:pt>
                <c:pt idx="21">
                  <c:v>87318</c:v>
                </c:pt>
                <c:pt idx="22">
                  <c:v>91148</c:v>
                </c:pt>
                <c:pt idx="23">
                  <c:v>98863</c:v>
                </c:pt>
                <c:pt idx="24">
                  <c:v>107107</c:v>
                </c:pt>
                <c:pt idx="25">
                  <c:v>112212</c:v>
                </c:pt>
                <c:pt idx="26">
                  <c:v>109743</c:v>
                </c:pt>
                <c:pt idx="27">
                  <c:v>108670</c:v>
                </c:pt>
                <c:pt idx="28">
                  <c:v>120081</c:v>
                </c:pt>
                <c:pt idx="29">
                  <c:v>134010</c:v>
                </c:pt>
                <c:pt idx="30">
                  <c:v>141128</c:v>
                </c:pt>
                <c:pt idx="31">
                  <c:v>156139</c:v>
                </c:pt>
                <c:pt idx="32">
                  <c:v>165183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D-48A6-972E-4D478898BA97}"/>
            </c:ext>
          </c:extLst>
        </c:ser>
        <c:ser>
          <c:idx val="1"/>
          <c:order val="1"/>
          <c:tx>
            <c:strRef>
              <c:f>'Data 1'!$C$4</c:f>
              <c:strCache>
                <c:ptCount val="1"/>
                <c:pt idx="0">
                  <c:v>Rehabilitation
allowance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1'!$A$27:$A$59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'Data 1'!$C$27:$C$59</c:f>
              <c:numCache>
                <c:formatCode>#,##0</c:formatCode>
                <c:ptCount val="33"/>
                <c:pt idx="0">
                  <c:v>0</c:v>
                </c:pt>
                <c:pt idx="1">
                  <c:v>13500</c:v>
                </c:pt>
                <c:pt idx="2">
                  <c:v>30836</c:v>
                </c:pt>
                <c:pt idx="3">
                  <c:v>33194</c:v>
                </c:pt>
                <c:pt idx="4">
                  <c:v>35549</c:v>
                </c:pt>
                <c:pt idx="5">
                  <c:v>39537</c:v>
                </c:pt>
                <c:pt idx="6">
                  <c:v>42035</c:v>
                </c:pt>
                <c:pt idx="7">
                  <c:v>45372</c:v>
                </c:pt>
                <c:pt idx="8">
                  <c:v>49816</c:v>
                </c:pt>
                <c:pt idx="9">
                  <c:v>53935</c:v>
                </c:pt>
                <c:pt idx="10">
                  <c:v>53470</c:v>
                </c:pt>
                <c:pt idx="11">
                  <c:v>54529</c:v>
                </c:pt>
                <c:pt idx="12">
                  <c:v>58693</c:v>
                </c:pt>
                <c:pt idx="13">
                  <c:v>59522</c:v>
                </c:pt>
                <c:pt idx="14">
                  <c:v>60402</c:v>
                </c:pt>
                <c:pt idx="15">
                  <c:v>61953</c:v>
                </c:pt>
                <c:pt idx="16">
                  <c:v>61518</c:v>
                </c:pt>
                <c:pt idx="17">
                  <c:v>58999</c:v>
                </c:pt>
                <c:pt idx="18">
                  <c:v>58060</c:v>
                </c:pt>
                <c:pt idx="19">
                  <c:v>54305</c:v>
                </c:pt>
                <c:pt idx="20">
                  <c:v>52352</c:v>
                </c:pt>
                <c:pt idx="21">
                  <c:v>52336</c:v>
                </c:pt>
                <c:pt idx="22">
                  <c:v>53133</c:v>
                </c:pt>
                <c:pt idx="23">
                  <c:v>55521</c:v>
                </c:pt>
                <c:pt idx="24">
                  <c:v>56731</c:v>
                </c:pt>
                <c:pt idx="25">
                  <c:v>57292</c:v>
                </c:pt>
                <c:pt idx="26">
                  <c:v>49187</c:v>
                </c:pt>
                <c:pt idx="27">
                  <c:v>40735</c:v>
                </c:pt>
                <c:pt idx="28">
                  <c:v>40338</c:v>
                </c:pt>
                <c:pt idx="29">
                  <c:v>45586</c:v>
                </c:pt>
                <c:pt idx="30">
                  <c:v>43394</c:v>
                </c:pt>
                <c:pt idx="31">
                  <c:v>48397</c:v>
                </c:pt>
                <c:pt idx="32">
                  <c:v>51900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D-48A6-972E-4D478898B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91783680"/>
        <c:axId val="192221184"/>
      </c:barChart>
      <c:catAx>
        <c:axId val="191783680"/>
        <c:scaling>
          <c:orientation val="minMax"/>
        </c:scaling>
        <c:delete val="0"/>
        <c:axPos val="b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922211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92221184"/>
        <c:scaling>
          <c:orientation val="minMax"/>
          <c:max val="160000"/>
          <c:min val="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91783680"/>
        <c:crosses val="autoZero"/>
        <c:crossBetween val="between"/>
        <c:majorUnit val="20000"/>
        <c:min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41003289730397E-2"/>
          <c:y val="0.18757329116134749"/>
          <c:w val="0.73970527631890748"/>
          <c:h val="0.655262950488129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2'!$B$4</c:f>
              <c:strCache>
                <c:ptCount val="1"/>
                <c:pt idx="0">
                  <c:v>Rehabilitation 
services¹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2'!$A$28:$A$60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'Data 2'!$B$28:$B$60</c:f>
              <c:numCache>
                <c:formatCode>#\ ##0.0</c:formatCode>
                <c:ptCount val="33"/>
                <c:pt idx="0">
                  <c:v>132.25735209649628</c:v>
                </c:pt>
                <c:pt idx="1">
                  <c:v>151.78475487830104</c:v>
                </c:pt>
                <c:pt idx="2">
                  <c:v>143.40211693548386</c:v>
                </c:pt>
                <c:pt idx="3">
                  <c:v>164.88730994536959</c:v>
                </c:pt>
                <c:pt idx="4">
                  <c:v>176.3032491209793</c:v>
                </c:pt>
                <c:pt idx="5">
                  <c:v>188.88945128634984</c:v>
                </c:pt>
                <c:pt idx="6">
                  <c:v>195.52801461632157</c:v>
                </c:pt>
                <c:pt idx="7">
                  <c:v>206.72678571428571</c:v>
                </c:pt>
                <c:pt idx="8">
                  <c:v>225.84301236418133</c:v>
                </c:pt>
                <c:pt idx="9">
                  <c:v>250.63533333333334</c:v>
                </c:pt>
                <c:pt idx="10">
                  <c:v>260.62054344580469</c:v>
                </c:pt>
                <c:pt idx="11">
                  <c:v>267.385347537548</c:v>
                </c:pt>
                <c:pt idx="12">
                  <c:v>288.3092347377472</c:v>
                </c:pt>
                <c:pt idx="13">
                  <c:v>305.12101943402655</c:v>
                </c:pt>
                <c:pt idx="14">
                  <c:v>310.28673047473205</c:v>
                </c:pt>
                <c:pt idx="15">
                  <c:v>298.55717258055444</c:v>
                </c:pt>
                <c:pt idx="16">
                  <c:v>296.38436090848808</c:v>
                </c:pt>
                <c:pt idx="17">
                  <c:v>302.92776137159029</c:v>
                </c:pt>
                <c:pt idx="18">
                  <c:v>295.16221417163138</c:v>
                </c:pt>
                <c:pt idx="19">
                  <c:v>293.00629533566433</c:v>
                </c:pt>
                <c:pt idx="20">
                  <c:v>292.85625082384848</c:v>
                </c:pt>
                <c:pt idx="21">
                  <c:v>312.6876567649503</c:v>
                </c:pt>
                <c:pt idx="22">
                  <c:v>318.24367932297332</c:v>
                </c:pt>
                <c:pt idx="23">
                  <c:v>333.20209081041105</c:v>
                </c:pt>
                <c:pt idx="24">
                  <c:v>354.4710342364865</c:v>
                </c:pt>
                <c:pt idx="25">
                  <c:v>388.33748879142371</c:v>
                </c:pt>
                <c:pt idx="26">
                  <c:v>397.98883602323838</c:v>
                </c:pt>
                <c:pt idx="27">
                  <c:v>377.49132361590324</c:v>
                </c:pt>
                <c:pt idx="28">
                  <c:v>389.22331032126687</c:v>
                </c:pt>
                <c:pt idx="29">
                  <c:v>411.15365031079369</c:v>
                </c:pt>
                <c:pt idx="30">
                  <c:v>406.0638998909281</c:v>
                </c:pt>
                <c:pt idx="31">
                  <c:v>480.2894638952373</c:v>
                </c:pt>
                <c:pt idx="32">
                  <c:v>464.17047600000001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80-401E-94A9-9F4B08D9C64F}"/>
            </c:ext>
          </c:extLst>
        </c:ser>
        <c:ser>
          <c:idx val="1"/>
          <c:order val="1"/>
          <c:tx>
            <c:strRef>
              <c:f>'Data 2'!$C$4</c:f>
              <c:strCache>
                <c:ptCount val="1"/>
                <c:pt idx="0">
                  <c:v>Rehabilitation
allowance²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2'!$A$28:$A$60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'Data 2'!$C$28:$C$60</c:f>
              <c:numCache>
                <c:formatCode>#\ ##0.0</c:formatCode>
                <c:ptCount val="33"/>
                <c:pt idx="0">
                  <c:v>0</c:v>
                </c:pt>
                <c:pt idx="1">
                  <c:v>17.204942430408675</c:v>
                </c:pt>
                <c:pt idx="2">
                  <c:v>75.365830509539435</c:v>
                </c:pt>
                <c:pt idx="3">
                  <c:v>81.235169030093218</c:v>
                </c:pt>
                <c:pt idx="4">
                  <c:v>78.412979282228136</c:v>
                </c:pt>
                <c:pt idx="5">
                  <c:v>72.512114060197263</c:v>
                </c:pt>
                <c:pt idx="6">
                  <c:v>63.249771405259466</c:v>
                </c:pt>
                <c:pt idx="7">
                  <c:v>58.977279853417009</c:v>
                </c:pt>
                <c:pt idx="8">
                  <c:v>52.784686647716221</c:v>
                </c:pt>
                <c:pt idx="9">
                  <c:v>54.261300126309123</c:v>
                </c:pt>
                <c:pt idx="10">
                  <c:v>55.429660623426372</c:v>
                </c:pt>
                <c:pt idx="11">
                  <c:v>59.023653437130669</c:v>
                </c:pt>
                <c:pt idx="12">
                  <c:v>68.39083422355975</c:v>
                </c:pt>
                <c:pt idx="13">
                  <c:v>75.290084401636548</c:v>
                </c:pt>
                <c:pt idx="14">
                  <c:v>80.253349310872892</c:v>
                </c:pt>
                <c:pt idx="15">
                  <c:v>80.300761491311931</c:v>
                </c:pt>
                <c:pt idx="16">
                  <c:v>79.770289505968179</c:v>
                </c:pt>
                <c:pt idx="17">
                  <c:v>75.751547265121289</c:v>
                </c:pt>
                <c:pt idx="18">
                  <c:v>73.335800509817133</c:v>
                </c:pt>
                <c:pt idx="19">
                  <c:v>81.2693937551049</c:v>
                </c:pt>
                <c:pt idx="20">
                  <c:v>83.638381420390985</c:v>
                </c:pt>
                <c:pt idx="21">
                  <c:v>85.656829846604836</c:v>
                </c:pt>
                <c:pt idx="22">
                  <c:v>89.466700819037769</c:v>
                </c:pt>
                <c:pt idx="23">
                  <c:v>95.396948453151765</c:v>
                </c:pt>
                <c:pt idx="24">
                  <c:v>103.38465819053211</c:v>
                </c:pt>
                <c:pt idx="25">
                  <c:v>111.786608735576</c:v>
                </c:pt>
                <c:pt idx="26">
                  <c:v>113.23059160931363</c:v>
                </c:pt>
                <c:pt idx="27">
                  <c:v>125.2700346270509</c:v>
                </c:pt>
                <c:pt idx="28">
                  <c:v>137.1511779209205</c:v>
                </c:pt>
                <c:pt idx="29">
                  <c:v>165.863229609949</c:v>
                </c:pt>
                <c:pt idx="30">
                  <c:v>200.45766712661009</c:v>
                </c:pt>
                <c:pt idx="31">
                  <c:v>233.57233879571709</c:v>
                </c:pt>
                <c:pt idx="32">
                  <c:v>242.89011500000001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80-401E-94A9-9F4B08D9C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90132224"/>
        <c:axId val="190133760"/>
      </c:barChart>
      <c:catAx>
        <c:axId val="19013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901337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9013376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strRef>
              <c:f>'Data 2'!$B$3</c:f>
              <c:strCache>
                <c:ptCount val="1"/>
                <c:pt idx="0">
                  <c:v>Million euros</c:v>
                </c:pt>
              </c:strCache>
            </c:strRef>
          </c:tx>
          <c:layout>
            <c:manualLayout>
              <c:xMode val="edge"/>
              <c:yMode val="edge"/>
              <c:x val="4.5042589734800582E-2"/>
              <c:y val="0.13471329068949445"/>
            </c:manualLayout>
          </c:layout>
          <c:overlay val="0"/>
          <c:spPr>
            <a:noFill/>
            <a:ln w="25400">
              <a:noFill/>
            </a:ln>
          </c:spPr>
          <c:txPr>
            <a:bodyPr rot="0" vert="horz"/>
            <a:lstStyle/>
            <a:p>
              <a:pPr algn="ctr">
                <a:defRPr sz="14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fi-FI"/>
            </a:p>
          </c:txPr>
        </c:title>
        <c:numFmt formatCode="#,##0" sourceLinked="0"/>
        <c:majorTickMark val="out"/>
        <c:minorTickMark val="out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90132224"/>
        <c:crosses val="autoZero"/>
        <c:crossBetween val="between"/>
        <c:majorUnit val="5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35138904738357"/>
          <c:y val="0.24794777423360323"/>
          <c:w val="0.69462411401473367"/>
          <c:h val="0.619380042083974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3'!$B$4</c:f>
              <c:strCache>
                <c:ptCount val="1"/>
                <c:pt idx="0">
                  <c:v>Vocational rehabilitation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 3'!$A$5:$A$11</c:f>
              <c:strCache>
                <c:ptCount val="7"/>
                <c:pt idx="0">
                  <c:v>–15</c:v>
                </c:pt>
                <c:pt idx="1">
                  <c:v>16–24</c:v>
                </c:pt>
                <c:pt idx="2">
                  <c:v>25–34</c:v>
                </c:pt>
                <c:pt idx="3">
                  <c:v>35–44</c:v>
                </c:pt>
                <c:pt idx="4">
                  <c:v>45–54</c:v>
                </c:pt>
                <c:pt idx="5">
                  <c:v>55–64</c:v>
                </c:pt>
                <c:pt idx="6">
                  <c:v>65–</c:v>
                </c:pt>
              </c:strCache>
            </c:strRef>
          </c:cat>
          <c:val>
            <c:numRef>
              <c:f>'Data 3'!$B$5:$B$11</c:f>
              <c:numCache>
                <c:formatCode>0.0</c:formatCode>
                <c:ptCount val="7"/>
                <c:pt idx="0">
                  <c:v>0.26178011000000001</c:v>
                </c:pt>
                <c:pt idx="1">
                  <c:v>20.300668120000001</c:v>
                </c:pt>
                <c:pt idx="2">
                  <c:v>15.801339990000001</c:v>
                </c:pt>
                <c:pt idx="3">
                  <c:v>6.8820855700000001</c:v>
                </c:pt>
                <c:pt idx="4">
                  <c:v>7.9272435999999997</c:v>
                </c:pt>
                <c:pt idx="5">
                  <c:v>6.5679040500000001</c:v>
                </c:pt>
                <c:pt idx="6">
                  <c:v>5.1217110000000003E-2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4-4F13-8B3A-9519EB111756}"/>
            </c:ext>
          </c:extLst>
        </c:ser>
        <c:ser>
          <c:idx val="1"/>
          <c:order val="1"/>
          <c:tx>
            <c:strRef>
              <c:f>'Data 3'!$C$4</c:f>
              <c:strCache>
                <c:ptCount val="1"/>
                <c:pt idx="0">
                  <c:v>Intensive medical rehabilitation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 3'!$A$5:$A$11</c:f>
              <c:strCache>
                <c:ptCount val="7"/>
                <c:pt idx="0">
                  <c:v>–15</c:v>
                </c:pt>
                <c:pt idx="1">
                  <c:v>16–24</c:v>
                </c:pt>
                <c:pt idx="2">
                  <c:v>25–34</c:v>
                </c:pt>
                <c:pt idx="3">
                  <c:v>35–44</c:v>
                </c:pt>
                <c:pt idx="4">
                  <c:v>45–54</c:v>
                </c:pt>
                <c:pt idx="5">
                  <c:v>55–64</c:v>
                </c:pt>
                <c:pt idx="6">
                  <c:v>65–</c:v>
                </c:pt>
              </c:strCache>
            </c:strRef>
          </c:cat>
          <c:val>
            <c:numRef>
              <c:f>'Data 3'!$C$5:$C$11</c:f>
              <c:numCache>
                <c:formatCode>0.0</c:formatCode>
                <c:ptCount val="7"/>
                <c:pt idx="0">
                  <c:v>124.76071184</c:v>
                </c:pt>
                <c:pt idx="1">
                  <c:v>18.617194000000001</c:v>
                </c:pt>
                <c:pt idx="2">
                  <c:v>17.187415989999998</c:v>
                </c:pt>
                <c:pt idx="3">
                  <c:v>16.79443478</c:v>
                </c:pt>
                <c:pt idx="4">
                  <c:v>19.182903579999998</c:v>
                </c:pt>
                <c:pt idx="5">
                  <c:v>27.018888899999997</c:v>
                </c:pt>
                <c:pt idx="6">
                  <c:v>2.3041087299999998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74-4F13-8B3A-9519EB111756}"/>
            </c:ext>
          </c:extLst>
        </c:ser>
        <c:ser>
          <c:idx val="2"/>
          <c:order val="2"/>
          <c:tx>
            <c:strRef>
              <c:f>'Data 3'!$D$4</c:f>
              <c:strCache>
                <c:ptCount val="1"/>
                <c:pt idx="0">
                  <c:v>Rehabilitative psychotherapy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6350">
              <a:solidFill>
                <a:srgbClr val="000000"/>
              </a:solidFill>
            </a:ln>
          </c:spPr>
          <c:invertIfNegative val="0"/>
          <c:cat>
            <c:strRef>
              <c:f>'Data 3'!$A$5:$A$11</c:f>
              <c:strCache>
                <c:ptCount val="7"/>
                <c:pt idx="0">
                  <c:v>–15</c:v>
                </c:pt>
                <c:pt idx="1">
                  <c:v>16–24</c:v>
                </c:pt>
                <c:pt idx="2">
                  <c:v>25–34</c:v>
                </c:pt>
                <c:pt idx="3">
                  <c:v>35–44</c:v>
                </c:pt>
                <c:pt idx="4">
                  <c:v>45–54</c:v>
                </c:pt>
                <c:pt idx="5">
                  <c:v>55–64</c:v>
                </c:pt>
                <c:pt idx="6">
                  <c:v>65–</c:v>
                </c:pt>
              </c:strCache>
            </c:strRef>
          </c:cat>
          <c:val>
            <c:numRef>
              <c:f>'Data 3'!$D$5:$D$11</c:f>
              <c:numCache>
                <c:formatCode>0.0</c:formatCode>
                <c:ptCount val="7"/>
                <c:pt idx="0">
                  <c:v>0</c:v>
                </c:pt>
                <c:pt idx="1">
                  <c:v>16.486184210000001</c:v>
                </c:pt>
                <c:pt idx="2">
                  <c:v>38.160227169999999</c:v>
                </c:pt>
                <c:pt idx="3">
                  <c:v>29.67155</c:v>
                </c:pt>
                <c:pt idx="4">
                  <c:v>15.146994679999999</c:v>
                </c:pt>
                <c:pt idx="5">
                  <c:v>6.9712295500000003</c:v>
                </c:pt>
                <c:pt idx="6">
                  <c:v>0.15009445000000002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74-4F13-8B3A-9519EB111756}"/>
            </c:ext>
          </c:extLst>
        </c:ser>
        <c:ser>
          <c:idx val="3"/>
          <c:order val="3"/>
          <c:tx>
            <c:strRef>
              <c:f>'Data 3'!$E$4</c:f>
              <c:strCache>
                <c:ptCount val="1"/>
                <c:pt idx="0">
                  <c:v>Discretionary rehabilitation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6350">
              <a:solidFill>
                <a:srgbClr val="000000"/>
              </a:solidFill>
            </a:ln>
          </c:spPr>
          <c:invertIfNegative val="0"/>
          <c:cat>
            <c:strRef>
              <c:f>'Data 3'!$A$5:$A$11</c:f>
              <c:strCache>
                <c:ptCount val="7"/>
                <c:pt idx="0">
                  <c:v>–15</c:v>
                </c:pt>
                <c:pt idx="1">
                  <c:v>16–24</c:v>
                </c:pt>
                <c:pt idx="2">
                  <c:v>25–34</c:v>
                </c:pt>
                <c:pt idx="3">
                  <c:v>35–44</c:v>
                </c:pt>
                <c:pt idx="4">
                  <c:v>45–54</c:v>
                </c:pt>
                <c:pt idx="5">
                  <c:v>55–64</c:v>
                </c:pt>
                <c:pt idx="6">
                  <c:v>65–</c:v>
                </c:pt>
              </c:strCache>
            </c:strRef>
          </c:cat>
          <c:val>
            <c:numRef>
              <c:f>'Data 3'!$E$5:$E$11</c:f>
              <c:numCache>
                <c:formatCode>0.0</c:formatCode>
                <c:ptCount val="7"/>
                <c:pt idx="0">
                  <c:v>15.039176039999999</c:v>
                </c:pt>
                <c:pt idx="1">
                  <c:v>2.51899104</c:v>
                </c:pt>
                <c:pt idx="2">
                  <c:v>1.6852346699999998</c:v>
                </c:pt>
                <c:pt idx="3">
                  <c:v>3.5649720299999998</c:v>
                </c:pt>
                <c:pt idx="4">
                  <c:v>8.3513878700000017</c:v>
                </c:pt>
                <c:pt idx="5">
                  <c:v>13.9606745</c:v>
                </c:pt>
                <c:pt idx="6">
                  <c:v>13.142396010000002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74-4F13-8B3A-9519EB111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90132224"/>
        <c:axId val="190133760"/>
      </c:barChart>
      <c:catAx>
        <c:axId val="19013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90133760"/>
        <c:crosses val="autoZero"/>
        <c:auto val="1"/>
        <c:lblAlgn val="ctr"/>
        <c:lblOffset val="100"/>
        <c:tickMarkSkip val="1"/>
        <c:noMultiLvlLbl val="0"/>
      </c:catAx>
      <c:valAx>
        <c:axId val="190133760"/>
        <c:scaling>
          <c:orientation val="minMax"/>
          <c:max val="1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strRef>
              <c:f>'Data 2'!$B$3</c:f>
              <c:strCache>
                <c:ptCount val="1"/>
                <c:pt idx="0">
                  <c:v>Million euros</c:v>
                </c:pt>
              </c:strCache>
            </c:strRef>
          </c:tx>
          <c:layout>
            <c:manualLayout>
              <c:xMode val="edge"/>
              <c:yMode val="edge"/>
              <c:x val="4.5042514613209579E-2"/>
              <c:y val="0.1932030663305897"/>
            </c:manualLayout>
          </c:layout>
          <c:overlay val="0"/>
          <c:spPr>
            <a:noFill/>
            <a:ln w="25400">
              <a:noFill/>
            </a:ln>
          </c:spPr>
          <c:txPr>
            <a:bodyPr rot="0" vert="horz"/>
            <a:lstStyle/>
            <a:p>
              <a:pPr algn="ctr">
                <a:defRPr sz="14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fi-FI"/>
            </a:p>
          </c:txPr>
        </c:title>
        <c:numFmt formatCode="#,##0" sourceLinked="0"/>
        <c:majorTickMark val="out"/>
        <c:minorTickMark val="out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9013222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22492297158509"/>
          <c:y val="0.29804629237209368"/>
          <c:w val="0.20233385319588673"/>
          <c:h val="0.39257597049660575"/>
        </c:manualLayout>
      </c:layout>
      <c:overlay val="0"/>
      <c:txPr>
        <a:bodyPr anchor="ctr" anchorCtr="0"/>
        <a:lstStyle/>
        <a:p>
          <a:pPr>
            <a:defRPr sz="1400"/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35138904738357"/>
          <c:y val="0.18192250721135106"/>
          <c:w val="0.73069498069498073"/>
          <c:h val="0.63826578334931927"/>
        </c:manualLayout>
      </c:layout>
      <c:lineChart>
        <c:grouping val="standard"/>
        <c:varyColors val="0"/>
        <c:ser>
          <c:idx val="0"/>
          <c:order val="0"/>
          <c:tx>
            <c:strRef>
              <c:f>'Data 4'!$B$4</c:f>
              <c:strCache>
                <c:ptCount val="1"/>
                <c:pt idx="0">
                  <c:v>Rehabilitation
services¹</c:v>
                </c:pt>
              </c:strCache>
            </c:strRef>
          </c:tx>
          <c:spPr>
            <a:ln w="44450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'Data 4'!$A$27:$A$59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'Data 4'!$B$27:$B$59</c:f>
              <c:numCache>
                <c:formatCode>#\ ##0.0</c:formatCode>
                <c:ptCount val="33"/>
                <c:pt idx="0">
                  <c:v>3328.3174899085552</c:v>
                </c:pt>
                <c:pt idx="1">
                  <c:v>3251.113904905028</c:v>
                </c:pt>
                <c:pt idx="2">
                  <c:v>2797.2168091031845</c:v>
                </c:pt>
                <c:pt idx="3">
                  <c:v>2939.5345220503373</c:v>
                </c:pt>
                <c:pt idx="4">
                  <c:v>2936.1364474066436</c:v>
                </c:pt>
                <c:pt idx="5">
                  <c:v>3009.2313411876667</c:v>
                </c:pt>
                <c:pt idx="6">
                  <c:v>3018.6654102221846</c:v>
                </c:pt>
                <c:pt idx="7">
                  <c:v>3057.9076047909252</c:v>
                </c:pt>
                <c:pt idx="8">
                  <c:v>3063.732108311488</c:v>
                </c:pt>
                <c:pt idx="9">
                  <c:v>3086.2239515993315</c:v>
                </c:pt>
                <c:pt idx="10">
                  <c:v>3159.6879774717781</c:v>
                </c:pt>
                <c:pt idx="11">
                  <c:v>3209.2531840746547</c:v>
                </c:pt>
                <c:pt idx="12">
                  <c:v>3312.7569198867882</c:v>
                </c:pt>
                <c:pt idx="13">
                  <c:v>3476.4098877055289</c:v>
                </c:pt>
                <c:pt idx="14">
                  <c:v>3600.7001006653054</c:v>
                </c:pt>
                <c:pt idx="15">
                  <c:v>3441.3432221466464</c:v>
                </c:pt>
                <c:pt idx="16">
                  <c:v>3353.6747636065002</c:v>
                </c:pt>
                <c:pt idx="17">
                  <c:v>3448.3956170069241</c:v>
                </c:pt>
                <c:pt idx="18">
                  <c:v>3419.3954375768235</c:v>
                </c:pt>
                <c:pt idx="19">
                  <c:v>3498.1649395375398</c:v>
                </c:pt>
                <c:pt idx="20">
                  <c:v>3498.5037549588274</c:v>
                </c:pt>
                <c:pt idx="21">
                  <c:v>3581.0217454012954</c:v>
                </c:pt>
                <c:pt idx="22">
                  <c:v>3491.5047979437099</c:v>
                </c:pt>
                <c:pt idx="23">
                  <c:v>3370.3416931552856</c:v>
                </c:pt>
                <c:pt idx="24">
                  <c:v>3309.5039001791338</c:v>
                </c:pt>
                <c:pt idx="25">
                  <c:v>3460.748304917689</c:v>
                </c:pt>
                <c:pt idx="26">
                  <c:v>3626.5532746802842</c:v>
                </c:pt>
                <c:pt idx="27">
                  <c:v>3473.7399799015666</c:v>
                </c:pt>
                <c:pt idx="28">
                  <c:v>3241.3396817253924</c:v>
                </c:pt>
                <c:pt idx="29">
                  <c:v>3068.0818618819021</c:v>
                </c:pt>
                <c:pt idx="30">
                  <c:v>2877.2738215728141</c:v>
                </c:pt>
                <c:pt idx="31">
                  <c:v>3076.0377861728157</c:v>
                </c:pt>
                <c:pt idx="32">
                  <c:v>2810.0378126078349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87-4635-8714-1BFA37DA46A2}"/>
            </c:ext>
          </c:extLst>
        </c:ser>
        <c:ser>
          <c:idx val="1"/>
          <c:order val="1"/>
          <c:tx>
            <c:strRef>
              <c:f>'Data 4'!$C$4</c:f>
              <c:strCache>
                <c:ptCount val="1"/>
                <c:pt idx="0">
                  <c:v>Rehabilitation
allowance²</c:v>
                </c:pt>
              </c:strCache>
            </c:strRef>
          </c:tx>
          <c:spPr>
            <a:ln w="44450">
              <a:solidFill>
                <a:schemeClr val="accent3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C087-4635-8714-1BFA37DA46A2}"/>
              </c:ext>
            </c:extLst>
          </c:dPt>
          <c:dPt>
            <c:idx val="1"/>
            <c:bubble3D val="0"/>
            <c:spPr>
              <a:ln w="444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087-4635-8714-1BFA37DA46A2}"/>
              </c:ext>
            </c:extLst>
          </c:dPt>
          <c:cat>
            <c:numRef>
              <c:f>'Data 4'!$A$27:$A$59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'Data 4'!$C$27:$C$59</c:f>
              <c:numCache>
                <c:formatCode>#\ ##0.0</c:formatCode>
                <c:ptCount val="33"/>
                <c:pt idx="0">
                  <c:v>0</c:v>
                </c:pt>
                <c:pt idx="1">
                  <c:v>1274.4401800302724</c:v>
                </c:pt>
                <c:pt idx="2">
                  <c:v>2444.0858253190895</c:v>
                </c:pt>
                <c:pt idx="3">
                  <c:v>2447.2847210367304</c:v>
                </c:pt>
                <c:pt idx="4">
                  <c:v>2205.7717314756569</c:v>
                </c:pt>
                <c:pt idx="5">
                  <c:v>1834.0317692338131</c:v>
                </c:pt>
                <c:pt idx="6">
                  <c:v>1504.6930273643266</c:v>
                </c:pt>
                <c:pt idx="7">
                  <c:v>1299.8607038132991</c:v>
                </c:pt>
                <c:pt idx="8">
                  <c:v>1059.5930353243182</c:v>
                </c:pt>
                <c:pt idx="9">
                  <c:v>1006.0498771912324</c:v>
                </c:pt>
                <c:pt idx="10">
                  <c:v>1036.6497217771905</c:v>
                </c:pt>
                <c:pt idx="11">
                  <c:v>1082.4268451123378</c:v>
                </c:pt>
                <c:pt idx="12">
                  <c:v>1165.2298267861543</c:v>
                </c:pt>
                <c:pt idx="13">
                  <c:v>1264.9118712683805</c:v>
                </c:pt>
                <c:pt idx="14">
                  <c:v>1328.6538411124284</c:v>
                </c:pt>
                <c:pt idx="15">
                  <c:v>1296.1561424194458</c:v>
                </c:pt>
                <c:pt idx="16">
                  <c:v>1296.6983566755775</c:v>
                </c:pt>
                <c:pt idx="17">
                  <c:v>1283.9462917188646</c:v>
                </c:pt>
                <c:pt idx="18">
                  <c:v>1263.103694623099</c:v>
                </c:pt>
                <c:pt idx="19">
                  <c:v>1496.5361155529858</c:v>
                </c:pt>
                <c:pt idx="20">
                  <c:v>1597.6157820215271</c:v>
                </c:pt>
                <c:pt idx="21">
                  <c:v>1636.6713131803124</c:v>
                </c:pt>
                <c:pt idx="22">
                  <c:v>1683.8255099286275</c:v>
                </c:pt>
                <c:pt idx="23">
                  <c:v>1718.2138011410414</c:v>
                </c:pt>
                <c:pt idx="24">
                  <c:v>1822.3662228857606</c:v>
                </c:pt>
                <c:pt idx="25">
                  <c:v>1951.1730911047962</c:v>
                </c:pt>
                <c:pt idx="26">
                  <c:v>2302.0430522152933</c:v>
                </c:pt>
                <c:pt idx="27">
                  <c:v>3075.2432705793767</c:v>
                </c:pt>
                <c:pt idx="28">
                  <c:v>3400.0490336883458</c:v>
                </c:pt>
                <c:pt idx="29">
                  <c:v>3638.4686002270219</c:v>
                </c:pt>
                <c:pt idx="30">
                  <c:v>4619.478894008621</c:v>
                </c:pt>
                <c:pt idx="31">
                  <c:v>4826.173911517596</c:v>
                </c:pt>
                <c:pt idx="32">
                  <c:v>4679.9636801541428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87-4635-8714-1BFA37DA4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132224"/>
        <c:axId val="190133760"/>
      </c:lineChart>
      <c:catAx>
        <c:axId val="19013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90133760"/>
        <c:crosses val="autoZero"/>
        <c:auto val="1"/>
        <c:lblAlgn val="ctr"/>
        <c:lblOffset val="100"/>
        <c:noMultiLvlLbl val="0"/>
      </c:catAx>
      <c:valAx>
        <c:axId val="190133760"/>
        <c:scaling>
          <c:orientation val="minMax"/>
          <c:max val="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strRef>
              <c:f>'Data 4'!$B$3</c:f>
              <c:strCache>
                <c:ptCount val="1"/>
                <c:pt idx="0">
                  <c:v>Euros/person</c:v>
                </c:pt>
              </c:strCache>
            </c:strRef>
          </c:tx>
          <c:layout>
            <c:manualLayout>
              <c:xMode val="edge"/>
              <c:yMode val="edge"/>
              <c:x val="3.8601290780681398E-2"/>
              <c:y val="0.13282740647518071"/>
            </c:manualLayout>
          </c:layout>
          <c:overlay val="0"/>
          <c:spPr>
            <a:noFill/>
            <a:ln w="25400">
              <a:noFill/>
            </a:ln>
          </c:spPr>
          <c:txPr>
            <a:bodyPr rot="0" vert="horz"/>
            <a:lstStyle/>
            <a:p>
              <a:pPr algn="ctr">
                <a:defRPr sz="14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fi-FI"/>
            </a:p>
          </c:txPr>
        </c:title>
        <c:numFmt formatCode="#,##0" sourceLinked="0"/>
        <c:majorTickMark val="out"/>
        <c:minorTickMark val="out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90132224"/>
        <c:crosses val="autoZero"/>
        <c:crossBetween val="midCat"/>
        <c:majorUnit val="5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44963039040409"/>
          <c:y val="0.19126363453860051"/>
          <c:w val="0.65377803136926727"/>
          <c:h val="0.697310474488561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5'!$B$4</c:f>
              <c:strCache>
                <c:ptCount val="1"/>
                <c:pt idx="0">
                  <c:v>Diseases of the musculoskeletal system and connective tissue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5'!$A$17:$A$49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'Data 5'!$B$17:$B$49</c:f>
              <c:numCache>
                <c:formatCode>#,##0</c:formatCode>
                <c:ptCount val="33"/>
                <c:pt idx="0">
                  <c:v>18182</c:v>
                </c:pt>
                <c:pt idx="1">
                  <c:v>22767</c:v>
                </c:pt>
                <c:pt idx="2">
                  <c:v>23203</c:v>
                </c:pt>
                <c:pt idx="3">
                  <c:v>25529</c:v>
                </c:pt>
                <c:pt idx="4">
                  <c:v>27681</c:v>
                </c:pt>
                <c:pt idx="5">
                  <c:v>29408</c:v>
                </c:pt>
                <c:pt idx="6">
                  <c:v>30102</c:v>
                </c:pt>
                <c:pt idx="7">
                  <c:v>31615</c:v>
                </c:pt>
                <c:pt idx="8">
                  <c:v>33939</c:v>
                </c:pt>
                <c:pt idx="9">
                  <c:v>36852</c:v>
                </c:pt>
                <c:pt idx="10">
                  <c:v>35939</c:v>
                </c:pt>
                <c:pt idx="11">
                  <c:v>34545</c:v>
                </c:pt>
                <c:pt idx="12">
                  <c:v>34156</c:v>
                </c:pt>
                <c:pt idx="13">
                  <c:v>32888</c:v>
                </c:pt>
                <c:pt idx="14">
                  <c:v>31748</c:v>
                </c:pt>
                <c:pt idx="15">
                  <c:v>32309</c:v>
                </c:pt>
                <c:pt idx="16">
                  <c:v>31506</c:v>
                </c:pt>
                <c:pt idx="17">
                  <c:v>30228</c:v>
                </c:pt>
                <c:pt idx="18">
                  <c:v>28514</c:v>
                </c:pt>
                <c:pt idx="19">
                  <c:v>26040</c:v>
                </c:pt>
                <c:pt idx="20">
                  <c:v>24778</c:v>
                </c:pt>
                <c:pt idx="21">
                  <c:v>24849</c:v>
                </c:pt>
                <c:pt idx="22">
                  <c:v>25343</c:v>
                </c:pt>
                <c:pt idx="23">
                  <c:v>27792</c:v>
                </c:pt>
                <c:pt idx="24">
                  <c:v>29304</c:v>
                </c:pt>
                <c:pt idx="25">
                  <c:v>29648</c:v>
                </c:pt>
                <c:pt idx="26">
                  <c:v>23490</c:v>
                </c:pt>
                <c:pt idx="27">
                  <c:v>17605</c:v>
                </c:pt>
                <c:pt idx="28">
                  <c:v>17276</c:v>
                </c:pt>
                <c:pt idx="29">
                  <c:v>18323</c:v>
                </c:pt>
                <c:pt idx="30">
                  <c:v>15703</c:v>
                </c:pt>
                <c:pt idx="31">
                  <c:v>16506</c:v>
                </c:pt>
                <c:pt idx="32">
                  <c:v>17106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17-4D75-9F61-6BCCEE528AAD}"/>
            </c:ext>
          </c:extLst>
        </c:ser>
        <c:ser>
          <c:idx val="1"/>
          <c:order val="1"/>
          <c:tx>
            <c:strRef>
              <c:f>'Data 5'!$C$4</c:f>
              <c:strCache>
                <c:ptCount val="1"/>
                <c:pt idx="0">
                  <c:v>Mental and behavioural disorders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5'!$A$17:$A$49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'Data 5'!$C$17:$C$49</c:f>
              <c:numCache>
                <c:formatCode>#,##0</c:formatCode>
                <c:ptCount val="33"/>
                <c:pt idx="0">
                  <c:v>5519</c:v>
                </c:pt>
                <c:pt idx="1">
                  <c:v>6316</c:v>
                </c:pt>
                <c:pt idx="2">
                  <c:v>7255</c:v>
                </c:pt>
                <c:pt idx="3">
                  <c:v>8368</c:v>
                </c:pt>
                <c:pt idx="4">
                  <c:v>9573</c:v>
                </c:pt>
                <c:pt idx="5">
                  <c:v>9956</c:v>
                </c:pt>
                <c:pt idx="6">
                  <c:v>10967</c:v>
                </c:pt>
                <c:pt idx="7">
                  <c:v>11293</c:v>
                </c:pt>
                <c:pt idx="8">
                  <c:v>12930</c:v>
                </c:pt>
                <c:pt idx="9">
                  <c:v>14715</c:v>
                </c:pt>
                <c:pt idx="10">
                  <c:v>16285</c:v>
                </c:pt>
                <c:pt idx="11">
                  <c:v>17865</c:v>
                </c:pt>
                <c:pt idx="12">
                  <c:v>21001</c:v>
                </c:pt>
                <c:pt idx="13">
                  <c:v>22644</c:v>
                </c:pt>
                <c:pt idx="14">
                  <c:v>22472</c:v>
                </c:pt>
                <c:pt idx="15">
                  <c:v>23086</c:v>
                </c:pt>
                <c:pt idx="16">
                  <c:v>25445</c:v>
                </c:pt>
                <c:pt idx="17">
                  <c:v>27133</c:v>
                </c:pt>
                <c:pt idx="18">
                  <c:v>28634</c:v>
                </c:pt>
                <c:pt idx="19">
                  <c:v>30279</c:v>
                </c:pt>
                <c:pt idx="20">
                  <c:v>31794</c:v>
                </c:pt>
                <c:pt idx="21">
                  <c:v>35340</c:v>
                </c:pt>
                <c:pt idx="22">
                  <c:v>38648</c:v>
                </c:pt>
                <c:pt idx="23">
                  <c:v>42110</c:v>
                </c:pt>
                <c:pt idx="24">
                  <c:v>46953</c:v>
                </c:pt>
                <c:pt idx="25">
                  <c:v>51878</c:v>
                </c:pt>
                <c:pt idx="26">
                  <c:v>58039</c:v>
                </c:pt>
                <c:pt idx="27">
                  <c:v>65413</c:v>
                </c:pt>
                <c:pt idx="28">
                  <c:v>76515</c:v>
                </c:pt>
                <c:pt idx="29">
                  <c:v>87151</c:v>
                </c:pt>
                <c:pt idx="30">
                  <c:v>97497</c:v>
                </c:pt>
                <c:pt idx="31">
                  <c:v>108556</c:v>
                </c:pt>
                <c:pt idx="32">
                  <c:v>114930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17-4D75-9F61-6BCCEE528AAD}"/>
            </c:ext>
          </c:extLst>
        </c:ser>
        <c:ser>
          <c:idx val="2"/>
          <c:order val="2"/>
          <c:tx>
            <c:strRef>
              <c:f>'Data 5'!$D$4</c:f>
              <c:strCache>
                <c:ptCount val="1"/>
                <c:pt idx="0">
                  <c:v>Diseases of the nervous system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5'!$A$17:$A$49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'Data 5'!$D$17:$D$49</c:f>
              <c:numCache>
                <c:formatCode>#,##0</c:formatCode>
                <c:ptCount val="33"/>
                <c:pt idx="0">
                  <c:v>3301</c:v>
                </c:pt>
                <c:pt idx="1">
                  <c:v>3713</c:v>
                </c:pt>
                <c:pt idx="2">
                  <c:v>6722</c:v>
                </c:pt>
                <c:pt idx="3">
                  <c:v>7534</c:v>
                </c:pt>
                <c:pt idx="4">
                  <c:v>7907</c:v>
                </c:pt>
                <c:pt idx="5">
                  <c:v>8219</c:v>
                </c:pt>
                <c:pt idx="6">
                  <c:v>8587</c:v>
                </c:pt>
                <c:pt idx="7">
                  <c:v>9190</c:v>
                </c:pt>
                <c:pt idx="8">
                  <c:v>8418</c:v>
                </c:pt>
                <c:pt idx="9">
                  <c:v>8933</c:v>
                </c:pt>
                <c:pt idx="10">
                  <c:v>9362</c:v>
                </c:pt>
                <c:pt idx="11">
                  <c:v>9934</c:v>
                </c:pt>
                <c:pt idx="12">
                  <c:v>10566</c:v>
                </c:pt>
                <c:pt idx="13">
                  <c:v>11166</c:v>
                </c:pt>
                <c:pt idx="14">
                  <c:v>11103</c:v>
                </c:pt>
                <c:pt idx="15">
                  <c:v>10900</c:v>
                </c:pt>
                <c:pt idx="16">
                  <c:v>10723</c:v>
                </c:pt>
                <c:pt idx="17">
                  <c:v>10502</c:v>
                </c:pt>
                <c:pt idx="18">
                  <c:v>10130</c:v>
                </c:pt>
                <c:pt idx="19">
                  <c:v>9852</c:v>
                </c:pt>
                <c:pt idx="20">
                  <c:v>9758</c:v>
                </c:pt>
                <c:pt idx="21">
                  <c:v>9833</c:v>
                </c:pt>
                <c:pt idx="22">
                  <c:v>9743</c:v>
                </c:pt>
                <c:pt idx="23">
                  <c:v>9879</c:v>
                </c:pt>
                <c:pt idx="24">
                  <c:v>10617</c:v>
                </c:pt>
                <c:pt idx="25">
                  <c:v>10862</c:v>
                </c:pt>
                <c:pt idx="26">
                  <c:v>10762</c:v>
                </c:pt>
                <c:pt idx="27">
                  <c:v>10029</c:v>
                </c:pt>
                <c:pt idx="28">
                  <c:v>10178</c:v>
                </c:pt>
                <c:pt idx="29">
                  <c:v>10364</c:v>
                </c:pt>
                <c:pt idx="30">
                  <c:v>9995</c:v>
                </c:pt>
                <c:pt idx="31">
                  <c:v>10745</c:v>
                </c:pt>
                <c:pt idx="32">
                  <c:v>11375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17-4D75-9F61-6BCCEE528AAD}"/>
            </c:ext>
          </c:extLst>
        </c:ser>
        <c:ser>
          <c:idx val="3"/>
          <c:order val="3"/>
          <c:tx>
            <c:strRef>
              <c:f>'Data 5'!$E$4</c:f>
              <c:strCache>
                <c:ptCount val="1"/>
                <c:pt idx="0">
                  <c:v>Diseases of the circulatory system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5'!$A$17:$A$49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'Data 5'!$E$17:$E$49</c:f>
              <c:numCache>
                <c:formatCode>#,##0</c:formatCode>
                <c:ptCount val="33"/>
                <c:pt idx="0">
                  <c:v>1548</c:v>
                </c:pt>
                <c:pt idx="1">
                  <c:v>1745</c:v>
                </c:pt>
                <c:pt idx="2">
                  <c:v>2259</c:v>
                </c:pt>
                <c:pt idx="3">
                  <c:v>2743</c:v>
                </c:pt>
                <c:pt idx="4">
                  <c:v>3052</c:v>
                </c:pt>
                <c:pt idx="5">
                  <c:v>3384</c:v>
                </c:pt>
                <c:pt idx="6">
                  <c:v>3357</c:v>
                </c:pt>
                <c:pt idx="7">
                  <c:v>3438</c:v>
                </c:pt>
                <c:pt idx="8">
                  <c:v>3793</c:v>
                </c:pt>
                <c:pt idx="9">
                  <c:v>4550</c:v>
                </c:pt>
                <c:pt idx="10">
                  <c:v>4796</c:v>
                </c:pt>
                <c:pt idx="11">
                  <c:v>4952</c:v>
                </c:pt>
                <c:pt idx="12">
                  <c:v>5015</c:v>
                </c:pt>
                <c:pt idx="13">
                  <c:v>5279</c:v>
                </c:pt>
                <c:pt idx="14">
                  <c:v>5259</c:v>
                </c:pt>
                <c:pt idx="15">
                  <c:v>5169</c:v>
                </c:pt>
                <c:pt idx="16">
                  <c:v>5220</c:v>
                </c:pt>
                <c:pt idx="17">
                  <c:v>5110</c:v>
                </c:pt>
                <c:pt idx="18">
                  <c:v>4922</c:v>
                </c:pt>
                <c:pt idx="19">
                  <c:v>4743</c:v>
                </c:pt>
                <c:pt idx="20">
                  <c:v>4662</c:v>
                </c:pt>
                <c:pt idx="21">
                  <c:v>4524</c:v>
                </c:pt>
                <c:pt idx="22">
                  <c:v>4578</c:v>
                </c:pt>
                <c:pt idx="23">
                  <c:v>4768</c:v>
                </c:pt>
                <c:pt idx="24">
                  <c:v>5601</c:v>
                </c:pt>
                <c:pt idx="25">
                  <c:v>5613</c:v>
                </c:pt>
                <c:pt idx="26">
                  <c:v>4951</c:v>
                </c:pt>
                <c:pt idx="27">
                  <c:v>4426</c:v>
                </c:pt>
                <c:pt idx="28">
                  <c:v>4551</c:v>
                </c:pt>
                <c:pt idx="29">
                  <c:v>4816</c:v>
                </c:pt>
                <c:pt idx="30">
                  <c:v>4345</c:v>
                </c:pt>
                <c:pt idx="31">
                  <c:v>4516</c:v>
                </c:pt>
                <c:pt idx="32">
                  <c:v>4715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17-4D75-9F61-6BCCEE528AAD}"/>
            </c:ext>
          </c:extLst>
        </c:ser>
        <c:ser>
          <c:idx val="4"/>
          <c:order val="4"/>
          <c:tx>
            <c:strRef>
              <c:f>'Data 5'!$F$4</c:f>
              <c:strCache>
                <c:ptCount val="1"/>
                <c:pt idx="0">
                  <c:v>Asthma</c:v>
                </c:pt>
              </c:strCache>
            </c:strRef>
          </c:tx>
          <c:spPr>
            <a:solidFill>
              <a:schemeClr val="tx1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5'!$A$17:$A$49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'Data 5'!$F$17:$F$49</c:f>
              <c:numCache>
                <c:formatCode>#,##0</c:formatCode>
                <c:ptCount val="33"/>
                <c:pt idx="0">
                  <c:v>3507</c:v>
                </c:pt>
                <c:pt idx="1">
                  <c:v>3521</c:v>
                </c:pt>
                <c:pt idx="2">
                  <c:v>3101</c:v>
                </c:pt>
                <c:pt idx="3">
                  <c:v>2758</c:v>
                </c:pt>
                <c:pt idx="4">
                  <c:v>2341</c:v>
                </c:pt>
                <c:pt idx="5">
                  <c:v>2046</c:v>
                </c:pt>
                <c:pt idx="6">
                  <c:v>1800</c:v>
                </c:pt>
                <c:pt idx="7">
                  <c:v>1709</c:v>
                </c:pt>
                <c:pt idx="8">
                  <c:v>1608</c:v>
                </c:pt>
                <c:pt idx="9">
                  <c:v>1520</c:v>
                </c:pt>
                <c:pt idx="10">
                  <c:v>1675</c:v>
                </c:pt>
                <c:pt idx="11">
                  <c:v>1581</c:v>
                </c:pt>
                <c:pt idx="12">
                  <c:v>1491</c:v>
                </c:pt>
                <c:pt idx="13">
                  <c:v>1410</c:v>
                </c:pt>
                <c:pt idx="14">
                  <c:v>1181</c:v>
                </c:pt>
                <c:pt idx="15">
                  <c:v>1109</c:v>
                </c:pt>
                <c:pt idx="16">
                  <c:v>1123</c:v>
                </c:pt>
                <c:pt idx="17">
                  <c:v>1069</c:v>
                </c:pt>
                <c:pt idx="18">
                  <c:v>930</c:v>
                </c:pt>
                <c:pt idx="19">
                  <c:v>783</c:v>
                </c:pt>
                <c:pt idx="20">
                  <c:v>697</c:v>
                </c:pt>
                <c:pt idx="21">
                  <c:v>707</c:v>
                </c:pt>
                <c:pt idx="22">
                  <c:v>728</c:v>
                </c:pt>
                <c:pt idx="23">
                  <c:v>715</c:v>
                </c:pt>
                <c:pt idx="24">
                  <c:v>902</c:v>
                </c:pt>
                <c:pt idx="25">
                  <c:v>929</c:v>
                </c:pt>
                <c:pt idx="26">
                  <c:v>781</c:v>
                </c:pt>
                <c:pt idx="27">
                  <c:v>572</c:v>
                </c:pt>
                <c:pt idx="28">
                  <c:v>508</c:v>
                </c:pt>
                <c:pt idx="29">
                  <c:v>530</c:v>
                </c:pt>
                <c:pt idx="30">
                  <c:v>482</c:v>
                </c:pt>
                <c:pt idx="31">
                  <c:v>415</c:v>
                </c:pt>
                <c:pt idx="32">
                  <c:v>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17-4D75-9F61-6BCCEE528AAD}"/>
            </c:ext>
          </c:extLst>
        </c:ser>
        <c:ser>
          <c:idx val="5"/>
          <c:order val="5"/>
          <c:tx>
            <c:strRef>
              <c:f>'Data 5'!$G$4</c:f>
              <c:strCache>
                <c:ptCount val="1"/>
                <c:pt idx="0">
                  <c:v>Diabetes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5'!$A$17:$A$49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'Data 5'!$G$17:$G$49</c:f>
              <c:numCache>
                <c:formatCode>#,##0</c:formatCode>
                <c:ptCount val="33"/>
                <c:pt idx="0">
                  <c:v>2366</c:v>
                </c:pt>
                <c:pt idx="1">
                  <c:v>2443</c:v>
                </c:pt>
                <c:pt idx="2">
                  <c:v>1991</c:v>
                </c:pt>
                <c:pt idx="3">
                  <c:v>1632</c:v>
                </c:pt>
                <c:pt idx="4">
                  <c:v>1429</c:v>
                </c:pt>
                <c:pt idx="5">
                  <c:v>1183</c:v>
                </c:pt>
                <c:pt idx="6">
                  <c:v>1131</c:v>
                </c:pt>
                <c:pt idx="7">
                  <c:v>1075</c:v>
                </c:pt>
                <c:pt idx="8">
                  <c:v>1164</c:v>
                </c:pt>
                <c:pt idx="9">
                  <c:v>1170</c:v>
                </c:pt>
                <c:pt idx="10">
                  <c:v>1237</c:v>
                </c:pt>
                <c:pt idx="11">
                  <c:v>1115</c:v>
                </c:pt>
                <c:pt idx="12">
                  <c:v>1151</c:v>
                </c:pt>
                <c:pt idx="13">
                  <c:v>1115</c:v>
                </c:pt>
                <c:pt idx="14">
                  <c:v>1195</c:v>
                </c:pt>
                <c:pt idx="15">
                  <c:v>1205</c:v>
                </c:pt>
                <c:pt idx="16">
                  <c:v>1382</c:v>
                </c:pt>
                <c:pt idx="17">
                  <c:v>1332</c:v>
                </c:pt>
                <c:pt idx="18">
                  <c:v>1171</c:v>
                </c:pt>
                <c:pt idx="19">
                  <c:v>1028</c:v>
                </c:pt>
                <c:pt idx="20">
                  <c:v>1003</c:v>
                </c:pt>
                <c:pt idx="21">
                  <c:v>1094</c:v>
                </c:pt>
                <c:pt idx="22">
                  <c:v>1134</c:v>
                </c:pt>
                <c:pt idx="23">
                  <c:v>1120</c:v>
                </c:pt>
                <c:pt idx="24">
                  <c:v>1417</c:v>
                </c:pt>
                <c:pt idx="25">
                  <c:v>1435</c:v>
                </c:pt>
                <c:pt idx="26">
                  <c:v>1236</c:v>
                </c:pt>
                <c:pt idx="27">
                  <c:v>957</c:v>
                </c:pt>
                <c:pt idx="28">
                  <c:v>991</c:v>
                </c:pt>
                <c:pt idx="29">
                  <c:v>1026</c:v>
                </c:pt>
                <c:pt idx="30">
                  <c:v>839</c:v>
                </c:pt>
                <c:pt idx="31">
                  <c:v>911</c:v>
                </c:pt>
                <c:pt idx="32">
                  <c:v>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17-4D75-9F61-6BCCEE528AAD}"/>
            </c:ext>
          </c:extLst>
        </c:ser>
        <c:ser>
          <c:idx val="6"/>
          <c:order val="6"/>
          <c:tx>
            <c:strRef>
              <c:f>'Data 5'!$H$4</c:f>
              <c:strCache>
                <c:ptCount val="1"/>
                <c:pt idx="0">
                  <c:v>Other diseases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5'!$A$17:$A$49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'Data 5'!$H$17:$H$49</c:f>
              <c:numCache>
                <c:formatCode>#,##0</c:formatCode>
                <c:ptCount val="33"/>
                <c:pt idx="0">
                  <c:v>5314</c:v>
                </c:pt>
                <c:pt idx="1">
                  <c:v>6182</c:v>
                </c:pt>
                <c:pt idx="2">
                  <c:v>6735</c:v>
                </c:pt>
                <c:pt idx="3">
                  <c:v>7518</c:v>
                </c:pt>
                <c:pt idx="4">
                  <c:v>8063</c:v>
                </c:pt>
                <c:pt idx="5">
                  <c:v>8574</c:v>
                </c:pt>
                <c:pt idx="6">
                  <c:v>8829</c:v>
                </c:pt>
                <c:pt idx="7">
                  <c:v>9284</c:v>
                </c:pt>
                <c:pt idx="8">
                  <c:v>11863</c:v>
                </c:pt>
                <c:pt idx="9">
                  <c:v>13471</c:v>
                </c:pt>
                <c:pt idx="10">
                  <c:v>13189</c:v>
                </c:pt>
                <c:pt idx="11">
                  <c:v>13325</c:v>
                </c:pt>
                <c:pt idx="12">
                  <c:v>13650</c:v>
                </c:pt>
                <c:pt idx="13">
                  <c:v>13267</c:v>
                </c:pt>
                <c:pt idx="14">
                  <c:v>13216</c:v>
                </c:pt>
                <c:pt idx="15">
                  <c:v>12978</c:v>
                </c:pt>
                <c:pt idx="16">
                  <c:v>12977</c:v>
                </c:pt>
                <c:pt idx="17">
                  <c:v>12472</c:v>
                </c:pt>
                <c:pt idx="18">
                  <c:v>12016</c:v>
                </c:pt>
                <c:pt idx="19">
                  <c:v>11032</c:v>
                </c:pt>
                <c:pt idx="20">
                  <c:v>11008</c:v>
                </c:pt>
                <c:pt idx="21">
                  <c:v>10970</c:v>
                </c:pt>
                <c:pt idx="22">
                  <c:v>10974</c:v>
                </c:pt>
                <c:pt idx="23">
                  <c:v>12479</c:v>
                </c:pt>
                <c:pt idx="24">
                  <c:v>12313</c:v>
                </c:pt>
                <c:pt idx="25">
                  <c:v>11847</c:v>
                </c:pt>
                <c:pt idx="26">
                  <c:v>10484</c:v>
                </c:pt>
                <c:pt idx="27">
                  <c:v>9668</c:v>
                </c:pt>
                <c:pt idx="28">
                  <c:v>10062</c:v>
                </c:pt>
                <c:pt idx="29">
                  <c:v>11800</c:v>
                </c:pt>
                <c:pt idx="30">
                  <c:v>12267</c:v>
                </c:pt>
                <c:pt idx="31">
                  <c:v>14490</c:v>
                </c:pt>
                <c:pt idx="32">
                  <c:v>15747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17-4D75-9F61-6BCCEE528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30340096"/>
        <c:axId val="231366656"/>
      </c:barChart>
      <c:catAx>
        <c:axId val="230340096"/>
        <c:scaling>
          <c:orientation val="minMax"/>
        </c:scaling>
        <c:delete val="0"/>
        <c:axPos val="b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out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31366656"/>
        <c:crosses val="autoZero"/>
        <c:auto val="1"/>
        <c:lblAlgn val="ctr"/>
        <c:lblOffset val="100"/>
        <c:tickLblSkip val="5"/>
        <c:tickMarkSkip val="2"/>
        <c:noMultiLvlLbl val="0"/>
      </c:catAx>
      <c:valAx>
        <c:axId val="231366656"/>
        <c:scaling>
          <c:orientation val="minMax"/>
          <c:max val="170000"/>
          <c:min val="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minorGridlines>
          <c:spPr>
            <a:ln w="3175">
              <a:solidFill>
                <a:schemeClr val="tx1"/>
              </a:solidFill>
            </a:ln>
          </c:spPr>
        </c:minorGridlines>
        <c:title>
          <c:tx>
            <c:strRef>
              <c:f>'Data 5'!$B$3:$I$3</c:f>
              <c:strCache>
                <c:ptCount val="8"/>
                <c:pt idx="0">
                  <c:v>Number</c:v>
                </c:pt>
              </c:strCache>
            </c:strRef>
          </c:tx>
          <c:layout>
            <c:manualLayout>
              <c:xMode val="edge"/>
              <c:yMode val="edge"/>
              <c:x val="5.7844117311423027E-2"/>
              <c:y val="0.13364070992542362"/>
            </c:manualLayout>
          </c:layout>
          <c:overlay val="0"/>
          <c:spPr>
            <a:noFill/>
            <a:ln w="25400">
              <a:noFill/>
            </a:ln>
          </c:spPr>
          <c:txPr>
            <a:bodyPr rot="0" vert="horz"/>
            <a:lstStyle/>
            <a:p>
              <a:pPr algn="ctr">
                <a:defRPr sz="14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fi-FI"/>
            </a:p>
          </c:txPr>
        </c:title>
        <c:numFmt formatCode="#,##0" sourceLinked="1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30340096"/>
        <c:crosses val="autoZero"/>
        <c:crossBetween val="between"/>
        <c:majorUnit val="20000"/>
        <c:min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6702169475192"/>
          <c:y val="0.23470083944889325"/>
          <c:w val="0.69242537436443619"/>
          <c:h val="0.64065326819983193"/>
        </c:manualLayout>
      </c:layout>
      <c:lineChart>
        <c:grouping val="standard"/>
        <c:varyColors val="0"/>
        <c:ser>
          <c:idx val="0"/>
          <c:order val="0"/>
          <c:tx>
            <c:strRef>
              <c:f>'Data 6'!$B$4</c:f>
              <c:strCache>
                <c:ptCount val="1"/>
                <c:pt idx="0">
                  <c:v>Diseases of the musculoskeletal system and connective tissue</c:v>
                </c:pt>
              </c:strCache>
            </c:strRef>
          </c:tx>
          <c:spPr>
            <a:ln w="38100">
              <a:solidFill>
                <a:schemeClr val="accent3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'Data 6'!$A$22:$A$49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'Data 6'!$B$22:$B$49</c:f>
              <c:numCache>
                <c:formatCode>#\ ##0.0</c:formatCode>
                <c:ptCount val="28"/>
                <c:pt idx="0">
                  <c:v>100</c:v>
                </c:pt>
                <c:pt idx="1">
                  <c:v>102.35990206746463</c:v>
                </c:pt>
                <c:pt idx="2">
                  <c:v>107.504760609358</c:v>
                </c:pt>
                <c:pt idx="3">
                  <c:v>115.40737214363439</c:v>
                </c:pt>
                <c:pt idx="4">
                  <c:v>125.31284004352557</c:v>
                </c:pt>
                <c:pt idx="5">
                  <c:v>122.20824265505985</c:v>
                </c:pt>
                <c:pt idx="6">
                  <c:v>117.46803590859629</c:v>
                </c:pt>
                <c:pt idx="7">
                  <c:v>116.14526659412405</c:v>
                </c:pt>
                <c:pt idx="8">
                  <c:v>111.8335146898803</c:v>
                </c:pt>
                <c:pt idx="9">
                  <c:v>107.95701849836779</c:v>
                </c:pt>
                <c:pt idx="10">
                  <c:v>109.86466267682265</c:v>
                </c:pt>
                <c:pt idx="11">
                  <c:v>107.13411316648531</c:v>
                </c:pt>
                <c:pt idx="12">
                  <c:v>102.78835690968444</c:v>
                </c:pt>
                <c:pt idx="13">
                  <c:v>96.960010881392819</c:v>
                </c:pt>
                <c:pt idx="14">
                  <c:v>88.547334058759517</c:v>
                </c:pt>
                <c:pt idx="15">
                  <c:v>84.255984766050048</c:v>
                </c:pt>
                <c:pt idx="16">
                  <c:v>84.497415669205651</c:v>
                </c:pt>
                <c:pt idx="17">
                  <c:v>86.177230685527746</c:v>
                </c:pt>
                <c:pt idx="18">
                  <c:v>94.504896626768229</c:v>
                </c:pt>
                <c:pt idx="19">
                  <c:v>99.646354733405872</c:v>
                </c:pt>
                <c:pt idx="20">
                  <c:v>100.81610446137105</c:v>
                </c:pt>
                <c:pt idx="21">
                  <c:v>79.876224156692061</c:v>
                </c:pt>
                <c:pt idx="22">
                  <c:v>59.864662676822633</c:v>
                </c:pt>
                <c:pt idx="23">
                  <c:v>58.745919477693143</c:v>
                </c:pt>
                <c:pt idx="24">
                  <c:v>62.306175190424376</c:v>
                </c:pt>
                <c:pt idx="25">
                  <c:v>53.397034820457023</c:v>
                </c:pt>
                <c:pt idx="26">
                  <c:v>56.127584330794342</c:v>
                </c:pt>
                <c:pt idx="27">
                  <c:v>58.167845484221978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E5-4F03-A7C2-B1BD125E84C1}"/>
            </c:ext>
          </c:extLst>
        </c:ser>
        <c:ser>
          <c:idx val="1"/>
          <c:order val="1"/>
          <c:tx>
            <c:strRef>
              <c:f>'Data 6'!$C$4</c:f>
              <c:strCache>
                <c:ptCount val="1"/>
                <c:pt idx="0">
                  <c:v>Mental and behavioural disorders1</c:v>
                </c:pt>
              </c:strCache>
            </c:strRef>
          </c:tx>
          <c:spPr>
            <a:ln w="381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'Data 6'!$A$22:$A$49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'Data 6'!$C$22:$C$49</c:f>
              <c:numCache>
                <c:formatCode>#\ ##0.0</c:formatCode>
                <c:ptCount val="28"/>
                <c:pt idx="0">
                  <c:v>100</c:v>
                </c:pt>
                <c:pt idx="1">
                  <c:v>109.42402381770297</c:v>
                </c:pt>
                <c:pt idx="2">
                  <c:v>112.30963013855491</c:v>
                </c:pt>
                <c:pt idx="3">
                  <c:v>130.25306309401122</c:v>
                </c:pt>
                <c:pt idx="4">
                  <c:v>149.61639757242642</c:v>
                </c:pt>
                <c:pt idx="5">
                  <c:v>167.14760105347531</c:v>
                </c:pt>
                <c:pt idx="6">
                  <c:v>183.71693576090692</c:v>
                </c:pt>
                <c:pt idx="7">
                  <c:v>215.42425283407763</c:v>
                </c:pt>
                <c:pt idx="8">
                  <c:v>232.47452192831787</c:v>
                </c:pt>
                <c:pt idx="9">
                  <c:v>229.3828008702622</c:v>
                </c:pt>
                <c:pt idx="10">
                  <c:v>235.6807511737089</c:v>
                </c:pt>
                <c:pt idx="11">
                  <c:v>262.69323256612847</c:v>
                </c:pt>
                <c:pt idx="12">
                  <c:v>281.58708347646859</c:v>
                </c:pt>
                <c:pt idx="13">
                  <c:v>297.22890186648345</c:v>
                </c:pt>
                <c:pt idx="14">
                  <c:v>314.13031031718771</c:v>
                </c:pt>
                <c:pt idx="15">
                  <c:v>329.54311233253179</c:v>
                </c:pt>
                <c:pt idx="16">
                  <c:v>367.52547807168213</c:v>
                </c:pt>
                <c:pt idx="17">
                  <c:v>402.77109813351649</c:v>
                </c:pt>
                <c:pt idx="18">
                  <c:v>439.75724264284895</c:v>
                </c:pt>
                <c:pt idx="19">
                  <c:v>491.90427115538762</c:v>
                </c:pt>
                <c:pt idx="20">
                  <c:v>545.5399061032864</c:v>
                </c:pt>
                <c:pt idx="21">
                  <c:v>614.15321195465481</c:v>
                </c:pt>
                <c:pt idx="22">
                  <c:v>697.06859040421398</c:v>
                </c:pt>
                <c:pt idx="23">
                  <c:v>822.06572769953061</c:v>
                </c:pt>
                <c:pt idx="24">
                  <c:v>997.95030344669635</c:v>
                </c:pt>
                <c:pt idx="25">
                  <c:v>1116.4204740638957</c:v>
                </c:pt>
                <c:pt idx="26">
                  <c:v>1243.0550784381082</c:v>
                </c:pt>
                <c:pt idx="27">
                  <c:v>1261.1931753120348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E5-4F03-A7C2-B1BD125E84C1}"/>
            </c:ext>
          </c:extLst>
        </c:ser>
        <c:ser>
          <c:idx val="2"/>
          <c:order val="2"/>
          <c:tx>
            <c:strRef>
              <c:f>'Data 6'!$D$4</c:f>
              <c:strCache>
                <c:ptCount val="1"/>
                <c:pt idx="0">
                  <c:v>Diseases of the nervous system</c:v>
                </c:pt>
              </c:strCache>
            </c:strRef>
          </c:tx>
          <c:spPr>
            <a:ln w="38100">
              <a:solidFill>
                <a:schemeClr val="accent3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'Data 6'!$A$22:$A$49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'Data 6'!$D$22:$D$49</c:f>
              <c:numCache>
                <c:formatCode>#\ ##0.0</c:formatCode>
                <c:ptCount val="28"/>
                <c:pt idx="0">
                  <c:v>100</c:v>
                </c:pt>
                <c:pt idx="1">
                  <c:v>104.47743034432413</c:v>
                </c:pt>
                <c:pt idx="2">
                  <c:v>111.81408930526828</c:v>
                </c:pt>
                <c:pt idx="3">
                  <c:v>102.4212191264144</c:v>
                </c:pt>
                <c:pt idx="4">
                  <c:v>108.68718822241148</c:v>
                </c:pt>
                <c:pt idx="5">
                  <c:v>113.90680131402846</c:v>
                </c:pt>
                <c:pt idx="6">
                  <c:v>120.86628543618446</c:v>
                </c:pt>
                <c:pt idx="7">
                  <c:v>128.55578537534979</c:v>
                </c:pt>
                <c:pt idx="8">
                  <c:v>135.85594354544349</c:v>
                </c:pt>
                <c:pt idx="9">
                  <c:v>135.08942693758365</c:v>
                </c:pt>
                <c:pt idx="10">
                  <c:v>132.61954009003529</c:v>
                </c:pt>
                <c:pt idx="11">
                  <c:v>130.46599342985766</c:v>
                </c:pt>
                <c:pt idx="12">
                  <c:v>127.77710183720647</c:v>
                </c:pt>
                <c:pt idx="13">
                  <c:v>123.25100377174837</c:v>
                </c:pt>
                <c:pt idx="14">
                  <c:v>119.86859715293832</c:v>
                </c:pt>
                <c:pt idx="15">
                  <c:v>118.7249057062903</c:v>
                </c:pt>
                <c:pt idx="16">
                  <c:v>119.637425477552</c:v>
                </c:pt>
                <c:pt idx="17">
                  <c:v>118.54240175203796</c:v>
                </c:pt>
                <c:pt idx="18">
                  <c:v>120.19710427059253</c:v>
                </c:pt>
                <c:pt idx="19">
                  <c:v>129.17629881980776</c:v>
                </c:pt>
                <c:pt idx="20">
                  <c:v>132.1571967392627</c:v>
                </c:pt>
                <c:pt idx="21">
                  <c:v>130.94050371091376</c:v>
                </c:pt>
                <c:pt idx="22">
                  <c:v>122.02214381311596</c:v>
                </c:pt>
                <c:pt idx="23">
                  <c:v>123.83501642535589</c:v>
                </c:pt>
                <c:pt idx="24">
                  <c:v>126.09806545808493</c:v>
                </c:pt>
                <c:pt idx="25">
                  <c:v>121.6084681834773</c:v>
                </c:pt>
                <c:pt idx="26">
                  <c:v>130.73366589609441</c:v>
                </c:pt>
                <c:pt idx="27">
                  <c:v>138.39883197469277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E5-4F03-A7C2-B1BD125E84C1}"/>
            </c:ext>
          </c:extLst>
        </c:ser>
        <c:ser>
          <c:idx val="3"/>
          <c:order val="3"/>
          <c:tx>
            <c:strRef>
              <c:f>'Data 6'!$E$4</c:f>
              <c:strCache>
                <c:ptCount val="1"/>
                <c:pt idx="0">
                  <c:v>Diseases of the circulatory system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'Data 6'!$A$22:$A$49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'Data 6'!$E$22:$E$49</c:f>
              <c:numCache>
                <c:formatCode>#\ ##0.0</c:formatCode>
                <c:ptCount val="28"/>
                <c:pt idx="0">
                  <c:v>100</c:v>
                </c:pt>
                <c:pt idx="1">
                  <c:v>99.202127659574472</c:v>
                </c:pt>
                <c:pt idx="2">
                  <c:v>101.59574468085107</c:v>
                </c:pt>
                <c:pt idx="3">
                  <c:v>112.08628841607565</c:v>
                </c:pt>
                <c:pt idx="4">
                  <c:v>134.4562647754137</c:v>
                </c:pt>
                <c:pt idx="5">
                  <c:v>141.72576832151299</c:v>
                </c:pt>
                <c:pt idx="6">
                  <c:v>146.33569739952719</c:v>
                </c:pt>
                <c:pt idx="7">
                  <c:v>148.19739952718675</c:v>
                </c:pt>
                <c:pt idx="8">
                  <c:v>155.99881796690306</c:v>
                </c:pt>
                <c:pt idx="9">
                  <c:v>155.4078014184397</c:v>
                </c:pt>
                <c:pt idx="10">
                  <c:v>152.74822695035462</c:v>
                </c:pt>
                <c:pt idx="11">
                  <c:v>154.25531914893617</c:v>
                </c:pt>
                <c:pt idx="12">
                  <c:v>151.0047281323877</c:v>
                </c:pt>
                <c:pt idx="13">
                  <c:v>145.44917257683215</c:v>
                </c:pt>
                <c:pt idx="14">
                  <c:v>140.15957446808511</c:v>
                </c:pt>
                <c:pt idx="15">
                  <c:v>137.7659574468085</c:v>
                </c:pt>
                <c:pt idx="16">
                  <c:v>133.68794326241135</c:v>
                </c:pt>
                <c:pt idx="17">
                  <c:v>135.28368794326241</c:v>
                </c:pt>
                <c:pt idx="18">
                  <c:v>140.89834515366431</c:v>
                </c:pt>
                <c:pt idx="19">
                  <c:v>165.51418439716312</c:v>
                </c:pt>
                <c:pt idx="20">
                  <c:v>165.86879432624113</c:v>
                </c:pt>
                <c:pt idx="21">
                  <c:v>146.30614657210401</c:v>
                </c:pt>
                <c:pt idx="22">
                  <c:v>130.79196217494089</c:v>
                </c:pt>
                <c:pt idx="23">
                  <c:v>134.48581560283688</c:v>
                </c:pt>
                <c:pt idx="24">
                  <c:v>142.31678486997637</c:v>
                </c:pt>
                <c:pt idx="25">
                  <c:v>128.39834515366431</c:v>
                </c:pt>
                <c:pt idx="26">
                  <c:v>133.451536643026</c:v>
                </c:pt>
                <c:pt idx="27">
                  <c:v>139.3321513002364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E5-4F03-A7C2-B1BD125E84C1}"/>
            </c:ext>
          </c:extLst>
        </c:ser>
        <c:ser>
          <c:idx val="6"/>
          <c:order val="4"/>
          <c:tx>
            <c:strRef>
              <c:f>'Data 6'!$F$4</c:f>
              <c:strCache>
                <c:ptCount val="1"/>
                <c:pt idx="0">
                  <c:v>Other diseases</c:v>
                </c:pt>
              </c:strCache>
            </c:strRef>
          </c:tx>
          <c:spPr>
            <a:ln w="38100" cap="sq">
              <a:solidFill>
                <a:schemeClr val="accent3"/>
              </a:solidFill>
              <a:prstDash val="dash"/>
            </a:ln>
          </c:spPr>
          <c:marker>
            <c:symbol val="none"/>
          </c:marker>
          <c:cat>
            <c:numRef>
              <c:f>'Data 6'!$A$22:$A$49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'Data 6'!$F$22:$F$49</c:f>
              <c:numCache>
                <c:formatCode>#\ ##0.0</c:formatCode>
                <c:ptCount val="28"/>
                <c:pt idx="0">
                  <c:v>100</c:v>
                </c:pt>
                <c:pt idx="1">
                  <c:v>102.97410776766971</c:v>
                </c:pt>
                <c:pt idx="2">
                  <c:v>108.28084907860975</c:v>
                </c:pt>
                <c:pt idx="3">
                  <c:v>138.36015861908095</c:v>
                </c:pt>
                <c:pt idx="4">
                  <c:v>157.11453230697455</c:v>
                </c:pt>
                <c:pt idx="5">
                  <c:v>153.82551901096338</c:v>
                </c:pt>
                <c:pt idx="6">
                  <c:v>155.41170982038722</c:v>
                </c:pt>
                <c:pt idx="7">
                  <c:v>159.20223932820156</c:v>
                </c:pt>
                <c:pt idx="8">
                  <c:v>154.73524609283882</c:v>
                </c:pt>
                <c:pt idx="9">
                  <c:v>154.14042453930489</c:v>
                </c:pt>
                <c:pt idx="10">
                  <c:v>151.36459062281315</c:v>
                </c:pt>
                <c:pt idx="11">
                  <c:v>151.35292745509682</c:v>
                </c:pt>
                <c:pt idx="12">
                  <c:v>145.46302775833917</c:v>
                </c:pt>
                <c:pt idx="13">
                  <c:v>140.14462327968275</c:v>
                </c:pt>
                <c:pt idx="14">
                  <c:v>128.66806624679265</c:v>
                </c:pt>
                <c:pt idx="15">
                  <c:v>128.3881502216002</c:v>
                </c:pt>
                <c:pt idx="16">
                  <c:v>127.94494984837883</c:v>
                </c:pt>
                <c:pt idx="17">
                  <c:v>127.99160251924422</c:v>
                </c:pt>
                <c:pt idx="18">
                  <c:v>145.54466993235363</c:v>
                </c:pt>
                <c:pt idx="19">
                  <c:v>143.60858409143924</c:v>
                </c:pt>
                <c:pt idx="20">
                  <c:v>138.17354793561933</c:v>
                </c:pt>
                <c:pt idx="21">
                  <c:v>122.27665033823187</c:v>
                </c:pt>
                <c:pt idx="22">
                  <c:v>112.75950548168882</c:v>
                </c:pt>
                <c:pt idx="23">
                  <c:v>117.35479356193142</c:v>
                </c:pt>
                <c:pt idx="24">
                  <c:v>137.62537905295079</c:v>
                </c:pt>
                <c:pt idx="25">
                  <c:v>143.07207837648704</c:v>
                </c:pt>
                <c:pt idx="26">
                  <c:v>168.99930020993702</c:v>
                </c:pt>
                <c:pt idx="27">
                  <c:v>183.65990202939116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BE5-4F03-A7C2-B1BD125E84C1}"/>
            </c:ext>
          </c:extLst>
        </c:ser>
        <c:ser>
          <c:idx val="4"/>
          <c:order val="5"/>
          <c:tx>
            <c:strRef>
              <c:f>'Data 6'!$G$4</c:f>
              <c:strCache>
                <c:ptCount val="1"/>
                <c:pt idx="0">
                  <c:v>Total</c:v>
                </c:pt>
              </c:strCache>
            </c:strRef>
          </c:tx>
          <c:spPr>
            <a:ln w="38100" cap="sq">
              <a:solidFill>
                <a:schemeClr val="bg1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'Data 6'!$A$22:$A$49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'Data 6'!$G$22:$G$49</c:f>
              <c:numCache>
                <c:formatCode>#\ ##0.0</c:formatCode>
                <c:ptCount val="28"/>
                <c:pt idx="0">
                  <c:v>100</c:v>
                </c:pt>
                <c:pt idx="1">
                  <c:v>103.1910148159949</c:v>
                </c:pt>
                <c:pt idx="2">
                  <c:v>107.7011311135893</c:v>
                </c:pt>
                <c:pt idx="3">
                  <c:v>117.43667357017684</c:v>
                </c:pt>
                <c:pt idx="4">
                  <c:v>129.37868408475387</c:v>
                </c:pt>
                <c:pt idx="5">
                  <c:v>131.40512983909511</c:v>
                </c:pt>
                <c:pt idx="6">
                  <c:v>132.73379002708302</c:v>
                </c:pt>
                <c:pt idx="7">
                  <c:v>138.64903616377251</c:v>
                </c:pt>
                <c:pt idx="8">
                  <c:v>139.82635016727735</c:v>
                </c:pt>
                <c:pt idx="9">
                  <c:v>137.28532738569382</c:v>
                </c:pt>
                <c:pt idx="10">
                  <c:v>138.21252190536882</c:v>
                </c:pt>
                <c:pt idx="11">
                  <c:v>140.79337263023737</c:v>
                </c:pt>
                <c:pt idx="12">
                  <c:v>139.94902023259519</c:v>
                </c:pt>
                <c:pt idx="13">
                  <c:v>137.51314322128405</c:v>
                </c:pt>
                <c:pt idx="14">
                  <c:v>133.43476182889916</c:v>
                </c:pt>
                <c:pt idx="15">
                  <c:v>133.34395411820935</c:v>
                </c:pt>
                <c:pt idx="16">
                  <c:v>139.10626095268441</c:v>
                </c:pt>
                <c:pt idx="17">
                  <c:v>145.20949498167914</c:v>
                </c:pt>
                <c:pt idx="18">
                  <c:v>157.50039827943286</c:v>
                </c:pt>
                <c:pt idx="19">
                  <c:v>170.63406085709732</c:v>
                </c:pt>
                <c:pt idx="20">
                  <c:v>178.76692687589613</c:v>
                </c:pt>
                <c:pt idx="21">
                  <c:v>174.83351919706865</c:v>
                </c:pt>
                <c:pt idx="22">
                  <c:v>173.12410387127608</c:v>
                </c:pt>
                <c:pt idx="23">
                  <c:v>191.30317030428549</c:v>
                </c:pt>
                <c:pt idx="24">
                  <c:v>213.49370718496095</c:v>
                </c:pt>
                <c:pt idx="25">
                  <c:v>224.83351919706865</c:v>
                </c:pt>
                <c:pt idx="26">
                  <c:v>248.74780946311935</c:v>
                </c:pt>
                <c:pt idx="27">
                  <c:v>263.15596622590414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DC-4BF8-B3BE-5762EF350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0340096"/>
        <c:axId val="231366656"/>
      </c:lineChart>
      <c:catAx>
        <c:axId val="230340096"/>
        <c:scaling>
          <c:orientation val="minMax"/>
        </c:scaling>
        <c:delete val="0"/>
        <c:axPos val="b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31366656"/>
        <c:crosses val="autoZero"/>
        <c:auto val="1"/>
        <c:lblAlgn val="ctr"/>
        <c:lblOffset val="100"/>
        <c:noMultiLvlLbl val="0"/>
      </c:catAx>
      <c:valAx>
        <c:axId val="2313666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30340096"/>
        <c:crosses val="autoZero"/>
        <c:crossBetween val="midCat"/>
        <c:majorUnit val="1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753379740575905"/>
          <c:y val="0.26554095752195284"/>
          <c:w val="0.37715908085544464"/>
          <c:h val="0.61437394368965115"/>
        </c:manualLayout>
      </c:layout>
      <c:doughnutChart>
        <c:varyColors val="1"/>
        <c:ser>
          <c:idx val="0"/>
          <c:order val="0"/>
          <c:tx>
            <c:strRef>
              <c:f>'Data 7'!$C$3</c:f>
              <c:strCache>
                <c:ptCount val="1"/>
                <c:pt idx="0">
                  <c:v>Number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7DE6-4E9C-B04C-CF13CCC418F8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8183-4790-ACCB-795AB990AD8C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183-4790-ACCB-795AB990AD8C}"/>
              </c:ext>
            </c:extLst>
          </c:dPt>
          <c:dPt>
            <c:idx val="3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8183-4790-ACCB-795AB990AD8C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183-4790-ACCB-795AB990AD8C}"/>
              </c:ext>
            </c:extLst>
          </c:dPt>
          <c:dPt>
            <c:idx val="5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8183-4790-ACCB-795AB990AD8C}"/>
              </c:ext>
            </c:extLst>
          </c:dPt>
          <c:dPt>
            <c:idx val="6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183-4790-ACCB-795AB990AD8C}"/>
              </c:ext>
            </c:extLst>
          </c:dPt>
          <c:dPt>
            <c:idx val="7"/>
            <c:bubble3D val="0"/>
            <c:spPr>
              <a:solidFill>
                <a:schemeClr val="accent4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8183-4790-ACCB-795AB990AD8C}"/>
              </c:ext>
            </c:extLst>
          </c:dPt>
          <c:dLbls>
            <c:dLbl>
              <c:idx val="0"/>
              <c:layout>
                <c:manualLayout>
                  <c:x val="0.13526570048309178"/>
                  <c:y val="-6.914897330522882E-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E6-4E9C-B04C-CF13CCC418F8}"/>
                </c:ext>
              </c:extLst>
            </c:dLbl>
            <c:dLbl>
              <c:idx val="1"/>
              <c:layout>
                <c:manualLayout>
                  <c:x val="6.9565217391304252E-2"/>
                  <c:y val="8.67515322960867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83-4790-ACCB-795AB990AD8C}"/>
                </c:ext>
              </c:extLst>
            </c:dLbl>
            <c:dLbl>
              <c:idx val="2"/>
              <c:layout>
                <c:manualLayout>
                  <c:x val="-4.5106499158602854E-2"/>
                  <c:y val="0.115074771938898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83-4790-ACCB-795AB990AD8C}"/>
                </c:ext>
              </c:extLst>
            </c:dLbl>
            <c:dLbl>
              <c:idx val="3"/>
              <c:layout>
                <c:manualLayout>
                  <c:x val="-0.12110252459741841"/>
                  <c:y val="8.11359508713730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83-4790-ACCB-795AB990AD8C}"/>
                </c:ext>
              </c:extLst>
            </c:dLbl>
            <c:dLbl>
              <c:idx val="4"/>
              <c:layout>
                <c:manualLayout>
                  <c:x val="-0.2022596943363518"/>
                  <c:y val="5.09508119242739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826409017713363"/>
                      <c:h val="6.657237152286657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183-4790-ACCB-795AB990AD8C}"/>
                </c:ext>
              </c:extLst>
            </c:dLbl>
            <c:dLbl>
              <c:idx val="5"/>
              <c:layout>
                <c:manualLayout>
                  <c:x val="-0.12753623188405799"/>
                  <c:y val="1.885902876001885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83-4790-ACCB-795AB990AD8C}"/>
                </c:ext>
              </c:extLst>
            </c:dLbl>
            <c:dLbl>
              <c:idx val="6"/>
              <c:layout>
                <c:manualLayout>
                  <c:x val="-0.14814517094875901"/>
                  <c:y val="-6.88338787776102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58937198067627"/>
                      <c:h val="6.67893246017515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183-4790-ACCB-795AB990AD8C}"/>
                </c:ext>
              </c:extLst>
            </c:dLbl>
            <c:dLbl>
              <c:idx val="7"/>
              <c:layout>
                <c:manualLayout>
                  <c:x val="-3.9937844196389606E-2"/>
                  <c:y val="-0.10938238467643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183-4790-ACCB-795AB990AD8C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7'!$A$4:$A$11</c:f>
              <c:strCache>
                <c:ptCount val="8"/>
                <c:pt idx="0">
                  <c:v>In employment</c:v>
                </c:pt>
                <c:pt idx="1">
                  <c:v>Students</c:v>
                </c:pt>
                <c:pt idx="2">
                  <c:v>Unemployed</c:v>
                </c:pt>
                <c:pt idx="3">
                  <c:v>Sickness allowance</c:v>
                </c:pt>
                <c:pt idx="4">
                  <c:v>Rehabilitation subsidy/other situation</c:v>
                </c:pt>
                <c:pt idx="5">
                  <c:v>Aged under 16</c:v>
                </c:pt>
                <c:pt idx="6">
                  <c:v>Recipients of disability pension</c:v>
                </c:pt>
                <c:pt idx="7">
                  <c:v>Other pension</c:v>
                </c:pt>
              </c:strCache>
            </c:strRef>
          </c:cat>
          <c:val>
            <c:numRef>
              <c:f>'Data 7'!$C$4:$C$11</c:f>
              <c:numCache>
                <c:formatCode>#,##0</c:formatCode>
                <c:ptCount val="8"/>
                <c:pt idx="0">
                  <c:v>52499</c:v>
                </c:pt>
                <c:pt idx="1">
                  <c:v>32750</c:v>
                </c:pt>
                <c:pt idx="2">
                  <c:v>17199</c:v>
                </c:pt>
                <c:pt idx="3">
                  <c:v>6639</c:v>
                </c:pt>
                <c:pt idx="4">
                  <c:v>9398</c:v>
                </c:pt>
                <c:pt idx="5">
                  <c:v>28665</c:v>
                </c:pt>
                <c:pt idx="6">
                  <c:v>10468</c:v>
                </c:pt>
                <c:pt idx="7">
                  <c:v>7565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183-4790-ACCB-795AB990AD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spPr>
    <a:noFill/>
    <a:ln>
      <a:noFill/>
    </a:ln>
  </c:sp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1153623188405795"/>
          <c:y val="0.92351274787535409"/>
        </c:manualLayout>
      </c:layout>
      <c:overlay val="0"/>
      <c:txPr>
        <a:bodyPr/>
        <a:lstStyle/>
        <a:p>
          <a:pPr>
            <a:defRPr sz="1400"/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1603256114724789"/>
          <c:y val="0.18748648628553158"/>
          <c:w val="0.72463149352707734"/>
          <c:h val="0.67842475073052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'Data 8'!$C$3</c:f>
              <c:strCache>
                <c:ptCount val="1"/>
                <c:pt idx="0">
                  <c:v>‰ of population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4A7-41E4-AF11-A5D45FB71420}"/>
              </c:ext>
            </c:extLst>
          </c:dPt>
          <c:dPt>
            <c:idx val="10"/>
            <c:invertIfNegative val="0"/>
            <c:bubble3D val="0"/>
            <c:spPr>
              <a:solidFill>
                <a:srgbClr val="00358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1E1-4AB7-9228-2D270F79982E}"/>
              </c:ext>
            </c:extLst>
          </c:dPt>
          <c:dPt>
            <c:idx val="11"/>
            <c:invertIfNegative val="0"/>
            <c:bubble3D val="0"/>
            <c:spPr>
              <a:solidFill>
                <a:srgbClr val="009CDB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D9D-491E-81D6-B0E21B5CB930}"/>
              </c:ext>
            </c:extLst>
          </c:dPt>
          <c:cat>
            <c:strRef>
              <c:f>'Data 8'!$A$4:$A$23</c:f>
              <c:strCache>
                <c:ptCount val="20"/>
                <c:pt idx="0">
                  <c:v>Åland</c:v>
                </c:pt>
                <c:pt idx="1">
                  <c:v>Kymmenedalen</c:v>
                </c:pt>
                <c:pt idx="2">
                  <c:v>Österbotten</c:v>
                </c:pt>
                <c:pt idx="3">
                  <c:v>Päijänne-Tavastland</c:v>
                </c:pt>
                <c:pt idx="4">
                  <c:v>Södra Karelen</c:v>
                </c:pt>
                <c:pt idx="5">
                  <c:v>Nyland</c:v>
                </c:pt>
                <c:pt idx="6">
                  <c:v>Egentliga Tavastland</c:v>
                </c:pt>
                <c:pt idx="7">
                  <c:v>Kajanaland</c:v>
                </c:pt>
                <c:pt idx="8">
                  <c:v>Satakunta</c:v>
                </c:pt>
                <c:pt idx="9">
                  <c:v>Södra Österbotten</c:v>
                </c:pt>
                <c:pt idx="10">
                  <c:v>Hela landet</c:v>
                </c:pt>
                <c:pt idx="11">
                  <c:v>Lappland</c:v>
                </c:pt>
                <c:pt idx="12">
                  <c:v>Södra Savolax</c:v>
                </c:pt>
                <c:pt idx="13">
                  <c:v>Mellersta Österbotten</c:v>
                </c:pt>
                <c:pt idx="14">
                  <c:v>Egentliga Finland</c:v>
                </c:pt>
                <c:pt idx="15">
                  <c:v>Norra Savolax</c:v>
                </c:pt>
                <c:pt idx="16">
                  <c:v>Mellersta Finland</c:v>
                </c:pt>
                <c:pt idx="17">
                  <c:v>Norra Karelen</c:v>
                </c:pt>
                <c:pt idx="18">
                  <c:v>Norra Österbotten</c:v>
                </c:pt>
                <c:pt idx="19">
                  <c:v>Birkaland</c:v>
                </c:pt>
              </c:strCache>
            </c:strRef>
          </c:cat>
          <c:val>
            <c:numRef>
              <c:f>'Data 8'!$C$4:$C$23</c:f>
              <c:numCache>
                <c:formatCode>0.0</c:formatCode>
                <c:ptCount val="20"/>
                <c:pt idx="0">
                  <c:v>13.9</c:v>
                </c:pt>
                <c:pt idx="1">
                  <c:v>21</c:v>
                </c:pt>
                <c:pt idx="2">
                  <c:v>22.2</c:v>
                </c:pt>
                <c:pt idx="3">
                  <c:v>22.8</c:v>
                </c:pt>
                <c:pt idx="4">
                  <c:v>24.2</c:v>
                </c:pt>
                <c:pt idx="5">
                  <c:v>25.9</c:v>
                </c:pt>
                <c:pt idx="6">
                  <c:v>26.5</c:v>
                </c:pt>
                <c:pt idx="7">
                  <c:v>28.6</c:v>
                </c:pt>
                <c:pt idx="8">
                  <c:v>28.6</c:v>
                </c:pt>
                <c:pt idx="9">
                  <c:v>29.5</c:v>
                </c:pt>
                <c:pt idx="10">
                  <c:v>29.6</c:v>
                </c:pt>
                <c:pt idx="11">
                  <c:v>30</c:v>
                </c:pt>
                <c:pt idx="12">
                  <c:v>30.3</c:v>
                </c:pt>
                <c:pt idx="13">
                  <c:v>32.5</c:v>
                </c:pt>
                <c:pt idx="14">
                  <c:v>32.799999999999997</c:v>
                </c:pt>
                <c:pt idx="15">
                  <c:v>34</c:v>
                </c:pt>
                <c:pt idx="16">
                  <c:v>34.5</c:v>
                </c:pt>
                <c:pt idx="17">
                  <c:v>36.799999999999997</c:v>
                </c:pt>
                <c:pt idx="18">
                  <c:v>36.799999999999997</c:v>
                </c:pt>
                <c:pt idx="19">
                  <c:v>36.9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D-441F-B7ED-B7C6EB353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axId val="230340096"/>
        <c:axId val="231366656"/>
      </c:barChart>
      <c:catAx>
        <c:axId val="230340096"/>
        <c:scaling>
          <c:orientation val="minMax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31366656"/>
        <c:crosses val="autoZero"/>
        <c:auto val="1"/>
        <c:lblAlgn val="ctr"/>
        <c:lblOffset val="100"/>
        <c:noMultiLvlLbl val="0"/>
      </c:catAx>
      <c:valAx>
        <c:axId val="231366656"/>
        <c:scaling>
          <c:orientation val="minMax"/>
        </c:scaling>
        <c:delete val="0"/>
        <c:axPos val="b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minorGridlines>
          <c:spPr>
            <a:ln w="3175">
              <a:noFill/>
            </a:ln>
          </c:spPr>
        </c:minorGridlines>
        <c:numFmt formatCode="#,##0" sourceLinked="0"/>
        <c:majorTickMark val="out"/>
        <c:minorTickMark val="out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30340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chart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Kaavio1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 codeName="Kaavio5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Kaavio4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 codeName="Kaavio6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 codeName="Kaavio3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 codeName="Kaavio9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 codeName="Kaavio11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drawing r:id="rId2"/>
  <legacyDrawingHF r:id="rId3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000-000000000000}">
  <sheetPr codeName="Kaavio13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58375" cy="6734175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0.76675</cdr:x>
      <cdr:y>0.9635</cdr:y>
    </cdr:from>
    <cdr:to>
      <cdr:x>0.77297</cdr:x>
      <cdr:y>0.99334</cdr:y>
    </cdr:to>
    <cdr:sp macro="" textlink="'Data 5'!#REF!">
      <cdr:nvSpPr>
        <cdr:cNvPr id="3074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51606" y="6460846"/>
          <a:ext cx="61235" cy="200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8936A4F6-E0A1-42B7-A08D-A3C80B0A5A50}" type="TxLink">
            <a:rPr lang="fi-FI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fi-FI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0.79916</cdr:x>
      <cdr:y>0.77904</cdr:y>
    </cdr:from>
    <cdr:to>
      <cdr:x>1</cdr:x>
      <cdr:y>0.91571</cdr:y>
    </cdr:to>
    <cdr:sp macro="" textlink="'Data 5'!$B$4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78375" y="5246161"/>
          <a:ext cx="1980000" cy="9203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overflow" horzOverflow="overflow" wrap="square" lIns="90000" tIns="46800" rIns="900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0C77B1EF-AF6D-48C2-9650-849861228081}" type="TxLink">
            <a:rPr lang="en-US" sz="1400" b="0" i="0" u="none" strike="noStrike" baseline="0">
              <a:solidFill>
                <a:schemeClr val="tx1"/>
              </a:solidFill>
              <a:latin typeface="Arial"/>
              <a:cs typeface="Arial"/>
            </a:rPr>
            <a:pPr algn="l" rtl="0">
              <a:defRPr sz="1000"/>
            </a:pPr>
            <a:t>Diseases of the musculoskeletal system and connective tissue</a:t>
          </a:fld>
          <a:endParaRPr lang="fi-FI" sz="2400" b="0" i="0" u="none" strike="noStrike" baseline="0">
            <a:solidFill>
              <a:schemeClr val="tx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0.79916</cdr:x>
      <cdr:y>0.53741</cdr:y>
    </cdr:from>
    <cdr:to>
      <cdr:x>1</cdr:x>
      <cdr:y>0.61223</cdr:y>
    </cdr:to>
    <cdr:sp macro="" textlink="'Data 5'!$C$4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73852" y="3615925"/>
          <a:ext cx="1978808" cy="503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overflow" horzOverflow="overflow" wrap="square" lIns="90000" tIns="46800" rIns="900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3E017266-2E64-4300-A9DF-F1C80F0F4A0B}" type="TxLink">
            <a:rPr lang="en-US" sz="1400" b="0" i="0" u="none" strike="noStrike" baseline="0">
              <a:solidFill>
                <a:schemeClr val="tx1"/>
              </a:solidFill>
              <a:latin typeface="Arial"/>
              <a:cs typeface="Arial"/>
            </a:rPr>
            <a:pPr algn="l" rtl="0">
              <a:defRPr sz="1000"/>
            </a:pPr>
            <a:t>Mental and behavioural disorders</a:t>
          </a:fld>
          <a:endParaRPr lang="fi-FI" sz="2400" b="0" i="0" u="none" strike="noStrike" baseline="0">
            <a:solidFill>
              <a:schemeClr val="tx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0.79916</cdr:x>
      <cdr:y>0.36694</cdr:y>
    </cdr:from>
    <cdr:to>
      <cdr:x>1</cdr:x>
      <cdr:y>0.44176</cdr:y>
    </cdr:to>
    <cdr:sp macro="" textlink="'Data 5'!$D$4">
      <cdr:nvSpPr>
        <cdr:cNvPr id="30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73852" y="2468908"/>
          <a:ext cx="1978808" cy="503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overflow" horzOverflow="overflow" wrap="square" lIns="90000" tIns="46800" rIns="900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C4173552-CF64-4EFE-8557-73C8DCF9EB1B}" type="TxLink">
            <a:rPr lang="en-US" sz="1400" b="0" i="0" u="none" strike="noStrike" baseline="0">
              <a:solidFill>
                <a:schemeClr val="tx1"/>
              </a:solidFill>
              <a:latin typeface="Arial"/>
              <a:cs typeface="Arial"/>
            </a:rPr>
            <a:pPr algn="l" rtl="0">
              <a:defRPr sz="1000"/>
            </a:pPr>
            <a:t>Diseases of the nervous system</a:t>
          </a:fld>
          <a:endParaRPr lang="fi-FI" sz="2400" b="0" i="0" u="none" strike="noStrike" baseline="0">
            <a:solidFill>
              <a:schemeClr val="tx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0.79916</cdr:x>
      <cdr:y>0.22347</cdr:y>
    </cdr:from>
    <cdr:to>
      <cdr:x>1</cdr:x>
      <cdr:y>0.26816</cdr:y>
    </cdr:to>
    <cdr:sp macro="" textlink="'Data 5'!$F$4">
      <cdr:nvSpPr>
        <cdr:cNvPr id="30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73852" y="1503625"/>
          <a:ext cx="1978808" cy="300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overflow" horzOverflow="overflow" wrap="square" lIns="90000" tIns="46800" rIns="900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F7267E6B-AFD3-4E5C-88B9-4A65FE5DAFBC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Asthma</a:t>
          </a:fld>
          <a:endParaRPr lang="fi-FI" sz="2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0.79916</cdr:x>
      <cdr:y>0.1848</cdr:y>
    </cdr:from>
    <cdr:to>
      <cdr:x>1</cdr:x>
      <cdr:y>0.22949</cdr:y>
    </cdr:to>
    <cdr:sp macro="" textlink="'Data 5'!$G$4">
      <cdr:nvSpPr>
        <cdr:cNvPr id="307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73852" y="1243436"/>
          <a:ext cx="1978808" cy="300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overflow" horzOverflow="overflow" wrap="square" lIns="90000" tIns="46800" rIns="900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D97593A8-DD20-45A8-B89F-2F08AAAF575B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Diabetes</a:t>
          </a:fld>
          <a:endParaRPr lang="fi-FI" sz="2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0.79916</cdr:x>
      <cdr:y>0.2754</cdr:y>
    </cdr:from>
    <cdr:to>
      <cdr:x>1</cdr:x>
      <cdr:y>0.35021</cdr:y>
    </cdr:to>
    <cdr:sp macro="" textlink="'Data 5'!$E$4">
      <cdr:nvSpPr>
        <cdr:cNvPr id="308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75882" y="1853749"/>
          <a:ext cx="1979318" cy="5035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overflow" horzOverflow="overflow" wrap="square" lIns="90000" tIns="46800" rIns="900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04146A41-9C83-49AB-A1B1-511A475A9AF8}" type="TxLink">
            <a:rPr lang="en-US" sz="1400" b="0" i="0" u="none" strike="noStrike" baseline="0">
              <a:solidFill>
                <a:schemeClr val="tx1"/>
              </a:solidFill>
              <a:latin typeface="Arial"/>
              <a:cs typeface="Arial"/>
            </a:rPr>
            <a:pPr algn="l" rtl="0">
              <a:defRPr sz="1000"/>
            </a:pPr>
            <a:t>Diseases of the circulatory system</a:t>
          </a:fld>
          <a:endParaRPr lang="fi-FI" sz="2400" b="0" i="0" u="none" strike="noStrike" baseline="0">
            <a:solidFill>
              <a:schemeClr val="tx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0.79916</cdr:x>
      <cdr:y>0.14436</cdr:y>
    </cdr:from>
    <cdr:to>
      <cdr:x>1</cdr:x>
      <cdr:y>0.18906</cdr:y>
    </cdr:to>
    <cdr:sp macro="" textlink="'Data 5'!$H$4">
      <cdr:nvSpPr>
        <cdr:cNvPr id="308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75882" y="971712"/>
          <a:ext cx="1979318" cy="3008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overflow" horzOverflow="overflow" wrap="square" lIns="90000" tIns="46800" rIns="900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D592E7CB-1832-4E2B-AFA4-02FB6794D65D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Other diseases</a:t>
          </a:fld>
          <a:endParaRPr lang="fi-FI" sz="2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0.09025</cdr:x>
      <cdr:y>0.04025</cdr:y>
    </cdr:from>
    <cdr:to>
      <cdr:x>0.1115</cdr:x>
      <cdr:y>0.094</cdr:y>
    </cdr:to>
    <cdr:sp macro="" textlink="">
      <cdr:nvSpPr>
        <cdr:cNvPr id="3092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90578" y="270667"/>
          <a:ext cx="209693" cy="361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i-FI"/>
        </a:p>
      </cdr:txBody>
    </cdr:sp>
  </cdr:relSizeAnchor>
  <cdr:relSizeAnchor xmlns:cdr="http://schemas.openxmlformats.org/drawingml/2006/chartDrawing">
    <cdr:from>
      <cdr:x>0.05744</cdr:x>
      <cdr:y>0.02459</cdr:y>
    </cdr:from>
    <cdr:to>
      <cdr:x>0.8087</cdr:x>
      <cdr:y>0.13723</cdr:y>
    </cdr:to>
    <cdr:grpSp>
      <cdr:nvGrpSpPr>
        <cdr:cNvPr id="26" name="Ryhmä 25">
          <a:extLst xmlns:a="http://schemas.openxmlformats.org/drawingml/2006/main">
            <a:ext uri="{FF2B5EF4-FFF2-40B4-BE49-F238E27FC236}">
              <a16:creationId xmlns:a16="http://schemas.microsoft.com/office/drawing/2014/main" id="{C2C59BED-5D66-4987-AB62-1AAE085E9F27}"/>
            </a:ext>
          </a:extLst>
        </cdr:cNvPr>
        <cdr:cNvGrpSpPr/>
      </cdr:nvGrpSpPr>
      <cdr:grpSpPr>
        <a:xfrm xmlns:a="http://schemas.openxmlformats.org/drawingml/2006/main">
          <a:off x="566265" y="165593"/>
          <a:ext cx="7406203" cy="758538"/>
          <a:chOff x="0" y="0"/>
          <a:chExt cx="6605853" cy="756416"/>
        </a:xfrm>
      </cdr:grpSpPr>
      <cdr:sp macro="" textlink="'Data 5'!$A$1">
        <cdr:nvSpPr>
          <cdr:cNvPr id="27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657225" cy="40352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4BF071E0-26CA-4704-BE0E-CC146116F73F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4.5</a:t>
            </a:fld>
            <a:endParaRPr lang="fi-FI" sz="2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sp macro="" textlink="'Data 5'!$B$2">
        <cdr:nvSpPr>
          <cdr:cNvPr id="28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27463" y="0"/>
            <a:ext cx="6078390" cy="75641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50877740-8124-4E4B-AA39-25050360B31A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Recipients of rehabilitation benefits and services by disease, 1990–2022</a:t>
            </a:fld>
            <a:endParaRPr lang="fi-FI" sz="2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0.8058</cdr:x>
      <cdr:y>0.91971</cdr:y>
    </cdr:from>
    <cdr:to>
      <cdr:x>1</cdr:x>
      <cdr:y>1</cdr:y>
    </cdr:to>
    <cdr:grpSp>
      <cdr:nvGrpSpPr>
        <cdr:cNvPr id="22" name="Ryhmä 21">
          <a:extLst xmlns:a="http://schemas.openxmlformats.org/drawingml/2006/main">
            <a:ext uri="{FF2B5EF4-FFF2-40B4-BE49-F238E27FC236}">
              <a16:creationId xmlns:a16="http://schemas.microsoft.com/office/drawing/2014/main" id="{EDC7A0B9-C564-412C-9C96-5263EE72F3D4}"/>
            </a:ext>
          </a:extLst>
        </cdr:cNvPr>
        <cdr:cNvGrpSpPr/>
      </cdr:nvGrpSpPr>
      <cdr:grpSpPr>
        <a:xfrm xmlns:a="http://schemas.openxmlformats.org/drawingml/2006/main">
          <a:off x="7943849" y="6193517"/>
          <a:ext cx="1914525" cy="540658"/>
          <a:chOff x="502547" y="0"/>
          <a:chExt cx="1914515" cy="540632"/>
        </a:xfrm>
      </cdr:grpSpPr>
      <cdr:sp macro="" textlink="'Data 5'!$A$51">
        <cdr:nvSpPr>
          <cdr:cNvPr id="23" name="Text Box 4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502547" y="350020"/>
            <a:ext cx="1914515" cy="19061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36000" tIns="36000" rIns="36000" bIns="3600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A283CFF3-4EB7-4599-B682-69616E144998}" type="TxLink"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Statistical Information Service 11.5.2023</a:t>
            </a:fld>
            <a:endParaRPr lang="fi-FI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pic>
        <cdr:nvPicPr>
          <cdr:cNvPr id="24" name="Kuva 23">
            <a:extLst xmlns:a="http://schemas.openxmlformats.org/drawingml/2006/main">
              <a:ext uri="{FF2B5EF4-FFF2-40B4-BE49-F238E27FC236}">
                <a16:creationId xmlns:a16="http://schemas.microsoft.com/office/drawing/2014/main" id="{5D6A58DF-81CC-4939-A25A-04E0B52C2F4B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1760291" y="0"/>
            <a:ext cx="599705" cy="361496"/>
          </a:xfrm>
          <a:prstGeom xmlns:a="http://schemas.openxmlformats.org/drawingml/2006/main" prst="rect">
            <a:avLst/>
          </a:prstGeom>
        </cdr:spPr>
      </cdr:pic>
    </cdr:grpSp>
  </cdr:relSizeAnchor>
  <cdr:relSizeAnchor xmlns:cdr="http://schemas.openxmlformats.org/drawingml/2006/chartDrawing">
    <cdr:from>
      <cdr:x>0.791</cdr:x>
      <cdr:y>0.28844</cdr:y>
    </cdr:from>
    <cdr:to>
      <cdr:x>0.81057</cdr:x>
      <cdr:y>0.31132</cdr:y>
    </cdr:to>
    <cdr:sp macro="" textlink="">
      <cdr:nvSpPr>
        <cdr:cNvPr id="29" name="AutoShap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795462" y="1941490"/>
          <a:ext cx="192837" cy="154010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i-FI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0.79097</cdr:x>
      <cdr:y>0.21365</cdr:y>
    </cdr:from>
    <cdr:to>
      <cdr:x>0.80718</cdr:x>
      <cdr:y>0.27474</cdr:y>
    </cdr:to>
    <cdr:sp macro="" textlink="">
      <cdr:nvSpPr>
        <cdr:cNvPr id="30" name="AutoShap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793158" y="1437552"/>
          <a:ext cx="159712" cy="411042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i-FI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0.78527</cdr:x>
      <cdr:y>0.17667</cdr:y>
    </cdr:from>
    <cdr:to>
      <cdr:x>0.80433</cdr:x>
      <cdr:y>0.20301</cdr:y>
    </cdr:to>
    <cdr:sp macro="" textlink="">
      <cdr:nvSpPr>
        <cdr:cNvPr id="31" name="AutoShape 1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737034" y="1188719"/>
          <a:ext cx="187766" cy="177241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i-FI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0.79125</cdr:x>
      <cdr:y>0.32201</cdr:y>
    </cdr:from>
    <cdr:to>
      <cdr:x>0.8082</cdr:x>
      <cdr:y>0.38958</cdr:y>
    </cdr:to>
    <cdr:sp macro="" textlink="">
      <cdr:nvSpPr>
        <cdr:cNvPr id="32" name="AutoShap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795916" y="2166630"/>
          <a:ext cx="166983" cy="454649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i-FI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0.79124</cdr:x>
      <cdr:y>0.25432</cdr:y>
    </cdr:from>
    <cdr:to>
      <cdr:x>0.80573</cdr:x>
      <cdr:y>0.2779</cdr:y>
    </cdr:to>
    <cdr:sp macro="" textlink="">
      <cdr:nvSpPr>
        <cdr:cNvPr id="33" name="AutoShap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795819" y="1711198"/>
          <a:ext cx="142765" cy="158658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i-FI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858375" cy="6734175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0.76675</cdr:x>
      <cdr:y>0.9635</cdr:y>
    </cdr:from>
    <cdr:to>
      <cdr:x>0.77297</cdr:x>
      <cdr:y>0.99334</cdr:y>
    </cdr:to>
    <cdr:sp macro="" textlink="'Data 6'!#REF!">
      <cdr:nvSpPr>
        <cdr:cNvPr id="3074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51606" y="6460846"/>
          <a:ext cx="61235" cy="200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8936A4F6-E0A1-42B7-A08D-A3C80B0A5A50}" type="TxLink">
            <a:rPr lang="fi-FI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fi-FI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0.80828</cdr:x>
      <cdr:y>0.80596</cdr:y>
    </cdr:from>
    <cdr:to>
      <cdr:x>1</cdr:x>
      <cdr:y>0.94264</cdr:y>
    </cdr:to>
    <cdr:sp macro="" textlink="'Data 6'!$B$4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68327" y="5427507"/>
          <a:ext cx="1890048" cy="920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overflow" horzOverflow="overflow" wrap="square" lIns="90000" tIns="46800" rIns="900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5CAEC154-82D4-464D-8B0A-1DB1758B9C15}" type="TxLink">
            <a:rPr lang="en-US" sz="1400" b="0" i="0" u="none" strike="noStrike" baseline="0">
              <a:solidFill>
                <a:schemeClr val="tx1"/>
              </a:solidFill>
              <a:latin typeface="Arial"/>
              <a:cs typeface="Arial"/>
            </a:rPr>
            <a:pPr algn="l" rtl="0">
              <a:defRPr sz="1000"/>
            </a:pPr>
            <a:t>Diseases of the musculoskeletal system and connective tissue</a:t>
          </a:fld>
          <a:endParaRPr lang="fi-FI" sz="2400" b="0" i="0" u="none" strike="noStrike" baseline="0">
            <a:solidFill>
              <a:schemeClr val="tx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0.80828</cdr:x>
      <cdr:y>0.24877</cdr:y>
    </cdr:from>
    <cdr:to>
      <cdr:x>1</cdr:x>
      <cdr:y>0.35424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63708" y="1673840"/>
          <a:ext cx="1888952" cy="7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overflow" horzOverflow="overflow" wrap="square" lIns="90000" tIns="46800" rIns="900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Mental and behavioural disorders</a:t>
          </a:r>
          <a:r>
            <a:rPr lang="fi-FI" sz="1400" b="0" i="0" u="none" strike="noStrike" baseline="30000">
              <a:solidFill>
                <a:srgbClr val="000000"/>
              </a:solidFill>
              <a:latin typeface="Arial"/>
              <a:cs typeface="Arial"/>
            </a:rPr>
            <a:t>1</a:t>
          </a:r>
        </a:p>
      </cdr:txBody>
    </cdr:sp>
  </cdr:relSizeAnchor>
  <cdr:relSizeAnchor xmlns:cdr="http://schemas.openxmlformats.org/drawingml/2006/chartDrawing">
    <cdr:from>
      <cdr:x>0.19227</cdr:x>
      <cdr:y>0.83465</cdr:y>
    </cdr:from>
    <cdr:to>
      <cdr:x>0.48756</cdr:x>
      <cdr:y>0.87934</cdr:y>
    </cdr:to>
    <cdr:sp macro="" textlink="'Data 6'!$D$4">
      <cdr:nvSpPr>
        <cdr:cNvPr id="30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95475" y="5620647"/>
          <a:ext cx="2911094" cy="300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overflow" horzOverflow="overflow" wrap="square" lIns="90000" tIns="46800" rIns="900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ABDDEA88-FA65-43EC-BCB2-BBB17C423F79}" type="TxLink">
            <a:rPr lang="en-US" sz="1400" b="0" i="0" u="none" strike="noStrike" baseline="0">
              <a:solidFill>
                <a:schemeClr val="tx1"/>
              </a:solidFill>
              <a:latin typeface="Arial"/>
              <a:cs typeface="Arial"/>
            </a:rPr>
            <a:pPr algn="l" rtl="0">
              <a:defRPr sz="1000"/>
            </a:pPr>
            <a:t>Diseases of the nervous system</a:t>
          </a:fld>
          <a:endParaRPr lang="fi-FI" sz="2400" b="0" i="0" u="none" strike="noStrike" baseline="0">
            <a:solidFill>
              <a:schemeClr val="tx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0.80828</cdr:x>
      <cdr:y>0.73246</cdr:y>
    </cdr:from>
    <cdr:to>
      <cdr:x>1</cdr:x>
      <cdr:y>0.80728</cdr:y>
    </cdr:to>
    <cdr:sp macro="" textlink="'Data 6'!$E$4">
      <cdr:nvSpPr>
        <cdr:cNvPr id="308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68327" y="4932492"/>
          <a:ext cx="1890048" cy="503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overflow" horzOverflow="overflow" wrap="square" lIns="90000" tIns="46800" rIns="900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9EA08AF7-64C2-4603-881B-80BABE97BD29}" type="TxLink">
            <a:rPr lang="en-US" sz="1400" b="0" i="0" u="none" strike="noStrike" baseline="0">
              <a:solidFill>
                <a:schemeClr val="tx1"/>
              </a:solidFill>
              <a:latin typeface="Arial"/>
              <a:cs typeface="Arial"/>
            </a:rPr>
            <a:pPr algn="l" rtl="0">
              <a:defRPr sz="1000"/>
            </a:pPr>
            <a:t>Diseases of the circulatory system</a:t>
          </a:fld>
          <a:endParaRPr lang="fi-FI" sz="2400" b="0" i="0" u="none" strike="noStrike" baseline="0">
            <a:solidFill>
              <a:schemeClr val="tx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0.11317</cdr:x>
      <cdr:y>0.72997</cdr:y>
    </cdr:from>
    <cdr:to>
      <cdr:x>0.30489</cdr:x>
      <cdr:y>0.77467</cdr:y>
    </cdr:to>
    <cdr:sp macro="" textlink="'Data 6'!$F$4">
      <cdr:nvSpPr>
        <cdr:cNvPr id="308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15672" y="4915751"/>
          <a:ext cx="1890048" cy="301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overflow" horzOverflow="overflow" wrap="square" lIns="90000" tIns="46800" rIns="900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24F32C0C-81BC-4002-A4B4-3AED67A6860E}" type="TxLink">
            <a:rPr lang="en-US" sz="1400" b="0" i="0" u="none" strike="noStrike" baseline="0">
              <a:solidFill>
                <a:schemeClr val="tx1"/>
              </a:solidFill>
              <a:latin typeface="Arial"/>
              <a:cs typeface="Arial"/>
            </a:rPr>
            <a:pPr algn="l" rtl="0">
              <a:defRPr sz="1000"/>
            </a:pPr>
            <a:t>Other diseases</a:t>
          </a:fld>
          <a:endParaRPr lang="fi-FI" sz="2400" b="0" i="0" u="none" strike="noStrike" baseline="0">
            <a:solidFill>
              <a:schemeClr val="tx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0.09025</cdr:x>
      <cdr:y>0.04025</cdr:y>
    </cdr:from>
    <cdr:to>
      <cdr:x>0.1115</cdr:x>
      <cdr:y>0.094</cdr:y>
    </cdr:to>
    <cdr:sp macro="" textlink="">
      <cdr:nvSpPr>
        <cdr:cNvPr id="3092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90578" y="270667"/>
          <a:ext cx="209693" cy="361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i-FI"/>
        </a:p>
      </cdr:txBody>
    </cdr:sp>
  </cdr:relSizeAnchor>
  <cdr:relSizeAnchor xmlns:cdr="http://schemas.openxmlformats.org/drawingml/2006/chartDrawing">
    <cdr:from>
      <cdr:x>0.03909</cdr:x>
      <cdr:y>0.02459</cdr:y>
    </cdr:from>
    <cdr:to>
      <cdr:x>0.90049</cdr:x>
      <cdr:y>0.13723</cdr:y>
    </cdr:to>
    <cdr:grpSp>
      <cdr:nvGrpSpPr>
        <cdr:cNvPr id="4" name="Ryhmä 3">
          <a:extLst xmlns:a="http://schemas.openxmlformats.org/drawingml/2006/main">
            <a:ext uri="{FF2B5EF4-FFF2-40B4-BE49-F238E27FC236}">
              <a16:creationId xmlns:a16="http://schemas.microsoft.com/office/drawing/2014/main" id="{B7715EEE-E68D-469B-AC35-92C2A2A03899}"/>
            </a:ext>
          </a:extLst>
        </cdr:cNvPr>
        <cdr:cNvGrpSpPr/>
      </cdr:nvGrpSpPr>
      <cdr:grpSpPr>
        <a:xfrm xmlns:a="http://schemas.openxmlformats.org/drawingml/2006/main">
          <a:off x="385364" y="165593"/>
          <a:ext cx="8492004" cy="758538"/>
          <a:chOff x="385364" y="165593"/>
          <a:chExt cx="8492004" cy="758541"/>
        </a:xfrm>
      </cdr:grpSpPr>
      <cdr:sp macro="" textlink="'Data 6'!$A$1">
        <cdr:nvSpPr>
          <cdr:cNvPr id="27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85364" y="165593"/>
            <a:ext cx="657849" cy="40466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4BF071E0-26CA-4704-BE0E-CC146116F73F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4.6</a:t>
            </a:fld>
            <a:endParaRPr lang="fi-FI" sz="2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sp macro="" textlink="'Data 6'!$B$2">
        <cdr:nvSpPr>
          <cdr:cNvPr id="28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95338" y="165593"/>
            <a:ext cx="7982030" cy="7585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776EF351-5585-407C-8B64-F1E89B441F68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Rehabilitation clients in certain main disease categories, 1995–2022 (1995=100)</a:t>
            </a:fld>
            <a:endParaRPr lang="fi-FI" sz="2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0.09855</cdr:x>
      <cdr:y>0.94618</cdr:y>
    </cdr:from>
    <cdr:to>
      <cdr:x>0.28019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971550" y="6362700"/>
          <a:ext cx="179070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  <cdr:relSizeAnchor xmlns:cdr="http://schemas.openxmlformats.org/drawingml/2006/chartDrawing">
    <cdr:from>
      <cdr:x>0.0773</cdr:x>
      <cdr:y>0.92636</cdr:y>
    </cdr:from>
    <cdr:to>
      <cdr:x>0.35073</cdr:x>
      <cdr:y>0.95752</cdr:y>
    </cdr:to>
    <cdr:sp macro="" textlink="'Data 6'!$A$51">
      <cdr:nvSpPr>
        <cdr:cNvPr id="3" name="Tekstiruutu 2"/>
        <cdr:cNvSpPr txBox="1"/>
      </cdr:nvSpPr>
      <cdr:spPr>
        <a:xfrm xmlns:a="http://schemas.openxmlformats.org/drawingml/2006/main">
          <a:off x="762040" y="6238248"/>
          <a:ext cx="2695575" cy="2098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9BA1322E-0714-471D-9035-BA9B409ACD86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¹ Mental retardation not included.</a:t>
          </a:fld>
          <a:endParaRPr lang="fi-FI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0.03478</cdr:x>
      <cdr:y>0.17422</cdr:y>
    </cdr:from>
    <cdr:to>
      <cdr:x>0.25314</cdr:x>
      <cdr:y>0.22096</cdr:y>
    </cdr:to>
    <cdr:sp macro="" textlink="'Data 6'!$B$3:$G$3">
      <cdr:nvSpPr>
        <cdr:cNvPr id="8" name="Tekstiruutu 7"/>
        <cdr:cNvSpPr txBox="1"/>
      </cdr:nvSpPr>
      <cdr:spPr>
        <a:xfrm xmlns:a="http://schemas.openxmlformats.org/drawingml/2006/main">
          <a:off x="342874" y="1171573"/>
          <a:ext cx="2152675" cy="3143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6158E587-24E4-443A-9DF3-E8F3FBB33C87}" type="TxLink">
            <a:rPr lang="en-US" sz="1400" b="0" i="0" u="none" strike="noStrike" baseline="0" smtClean="0">
              <a:solidFill>
                <a:srgbClr val="000000"/>
              </a:solidFill>
              <a:latin typeface="Arial"/>
              <a:ea typeface="+mn-ea"/>
              <a:cs typeface="Arial"/>
            </a:rPr>
            <a:pPr/>
            <a:t>Index (1995=100)</a:t>
          </a:fld>
          <a:endParaRPr lang="fi-FI" sz="2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0.69939</cdr:x>
      <cdr:y>0.6997</cdr:y>
    </cdr:from>
    <cdr:to>
      <cdr:x>0.76289</cdr:x>
      <cdr:y>0.74439</cdr:y>
    </cdr:to>
    <cdr:sp macro="" textlink="'Data 6'!$G$4">
      <cdr:nvSpPr>
        <cdr:cNvPr id="34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4849" y="4711918"/>
          <a:ext cx="626007" cy="300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overflow" horzOverflow="overflow" wrap="square" lIns="90000" tIns="46800" rIns="90000" bIns="4680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06F88DA4-7236-446F-99D1-75802DFDDFDF}" type="TxLink">
            <a:rPr lang="en-US" sz="1400" b="0" i="0" u="none" strike="noStrike" baseline="0">
              <a:solidFill>
                <a:schemeClr val="tx1"/>
              </a:solidFill>
              <a:latin typeface="Arial"/>
              <a:cs typeface="Arial"/>
            </a:rPr>
            <a:pPr algn="l" rtl="0">
              <a:defRPr sz="1000"/>
            </a:pPr>
            <a:t>Total</a:t>
          </a:fld>
          <a:endParaRPr lang="fi-FI" sz="2400" b="0" i="0" u="none" strike="noStrike" baseline="0">
            <a:solidFill>
              <a:schemeClr val="tx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0.80483</cdr:x>
      <cdr:y>0.92535</cdr:y>
    </cdr:from>
    <cdr:to>
      <cdr:x>1</cdr:x>
      <cdr:y>0.9986</cdr:y>
    </cdr:to>
    <cdr:grpSp>
      <cdr:nvGrpSpPr>
        <cdr:cNvPr id="22" name="Ryhmä 21">
          <a:extLst xmlns:a="http://schemas.openxmlformats.org/drawingml/2006/main">
            <a:ext uri="{FF2B5EF4-FFF2-40B4-BE49-F238E27FC236}">
              <a16:creationId xmlns:a16="http://schemas.microsoft.com/office/drawing/2014/main" id="{0C747824-C1B1-4506-A0C6-44357754A580}"/>
            </a:ext>
          </a:extLst>
        </cdr:cNvPr>
        <cdr:cNvGrpSpPr/>
      </cdr:nvGrpSpPr>
      <cdr:grpSpPr>
        <a:xfrm xmlns:a="http://schemas.openxmlformats.org/drawingml/2006/main">
          <a:off x="7934325" y="6231469"/>
          <a:ext cx="1924050" cy="493302"/>
          <a:chOff x="493023" y="0"/>
          <a:chExt cx="1924040" cy="493271"/>
        </a:xfrm>
      </cdr:grpSpPr>
      <cdr:sp macro="" textlink="'Data 6'!$A$53">
        <cdr:nvSpPr>
          <cdr:cNvPr id="23" name="Text Box 4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493023" y="302662"/>
            <a:ext cx="1924040" cy="19060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36000" tIns="36000" rIns="36000" bIns="3600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54E249D3-BEAF-4E1B-81EE-1307B2DC8DA6}" type="TxLink"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Statistical Information Service 11.5.2023</a:t>
            </a:fld>
            <a:endParaRPr lang="fi-FI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pic>
        <cdr:nvPicPr>
          <cdr:cNvPr id="24" name="Kuva 23">
            <a:extLst xmlns:a="http://schemas.openxmlformats.org/drawingml/2006/main">
              <a:ext uri="{FF2B5EF4-FFF2-40B4-BE49-F238E27FC236}">
                <a16:creationId xmlns:a16="http://schemas.microsoft.com/office/drawing/2014/main" id="{D8DD8639-B1A4-4F5E-A63A-E15A5A6564DC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1760291" y="0"/>
            <a:ext cx="599705" cy="361496"/>
          </a:xfrm>
          <a:prstGeom xmlns:a="http://schemas.openxmlformats.org/drawingml/2006/main" prst="rect">
            <a:avLst/>
          </a:prstGeom>
        </cdr:spPr>
      </cdr:pic>
    </cdr:grpSp>
  </cdr:relSizeAnchor>
  <cdr:relSizeAnchor xmlns:cdr="http://schemas.openxmlformats.org/drawingml/2006/chartDrawing">
    <cdr:from>
      <cdr:x>0.15219</cdr:x>
      <cdr:y>0.77089</cdr:y>
    </cdr:from>
    <cdr:to>
      <cdr:x>0.18983</cdr:x>
      <cdr:y>0.80382</cdr:y>
    </cdr:to>
    <cdr:cxnSp macro="">
      <cdr:nvCxnSpPr>
        <cdr:cNvPr id="26" name="Suora yhdysviiva 25">
          <a:extLst xmlns:a="http://schemas.openxmlformats.org/drawingml/2006/main">
            <a:ext uri="{FF2B5EF4-FFF2-40B4-BE49-F238E27FC236}">
              <a16:creationId xmlns:a16="http://schemas.microsoft.com/office/drawing/2014/main" id="{7AF68122-9C45-4161-B02C-28E5B29FC2C7}"/>
            </a:ext>
          </a:extLst>
        </cdr:cNvPr>
        <cdr:cNvCxnSpPr/>
      </cdr:nvCxnSpPr>
      <cdr:spPr bwMode="auto">
        <a:xfrm xmlns:a="http://schemas.openxmlformats.org/drawingml/2006/main" flipH="1" flipV="1">
          <a:off x="1500351" y="5191299"/>
          <a:ext cx="371070" cy="22175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0.78463</cdr:x>
      <cdr:y>0.75743</cdr:y>
    </cdr:from>
    <cdr:to>
      <cdr:x>0.81571</cdr:x>
      <cdr:y>0.8098</cdr:y>
    </cdr:to>
    <cdr:cxnSp macro="">
      <cdr:nvCxnSpPr>
        <cdr:cNvPr id="29" name="Suora yhdysviiva 28">
          <a:extLst xmlns:a="http://schemas.openxmlformats.org/drawingml/2006/main">
            <a:ext uri="{FF2B5EF4-FFF2-40B4-BE49-F238E27FC236}">
              <a16:creationId xmlns:a16="http://schemas.microsoft.com/office/drawing/2014/main" id="{1A13E093-2BE8-4863-B601-ED96A7643E00}"/>
            </a:ext>
          </a:extLst>
        </cdr:cNvPr>
        <cdr:cNvCxnSpPr/>
      </cdr:nvCxnSpPr>
      <cdr:spPr bwMode="auto">
        <a:xfrm xmlns:a="http://schemas.openxmlformats.org/drawingml/2006/main" flipV="1">
          <a:off x="7735137" y="5100682"/>
          <a:ext cx="306460" cy="35264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0.44045</cdr:x>
      <cdr:y>0.82249</cdr:y>
    </cdr:from>
    <cdr:to>
      <cdr:x>0.47174</cdr:x>
      <cdr:y>0.8454</cdr:y>
    </cdr:to>
    <cdr:cxnSp macro="">
      <cdr:nvCxnSpPr>
        <cdr:cNvPr id="30" name="Suora yhdysviiva 29">
          <a:extLst xmlns:a="http://schemas.openxmlformats.org/drawingml/2006/main">
            <a:ext uri="{FF2B5EF4-FFF2-40B4-BE49-F238E27FC236}">
              <a16:creationId xmlns:a16="http://schemas.microsoft.com/office/drawing/2014/main" id="{92E2A85A-10BD-4C03-A109-23BF6B80B421}"/>
            </a:ext>
          </a:extLst>
        </cdr:cNvPr>
        <cdr:cNvCxnSpPr/>
      </cdr:nvCxnSpPr>
      <cdr:spPr bwMode="auto">
        <a:xfrm xmlns:a="http://schemas.openxmlformats.org/drawingml/2006/main" flipH="1">
          <a:off x="4342122" y="5538788"/>
          <a:ext cx="308459" cy="15428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0.75025</cdr:x>
      <cdr:y>0.72906</cdr:y>
    </cdr:from>
    <cdr:to>
      <cdr:x>0.77995</cdr:x>
      <cdr:y>0.75566</cdr:y>
    </cdr:to>
    <cdr:cxnSp macro="">
      <cdr:nvCxnSpPr>
        <cdr:cNvPr id="31" name="Suora yhdysviiva 30">
          <a:extLst xmlns:a="http://schemas.openxmlformats.org/drawingml/2006/main">
            <a:ext uri="{FF2B5EF4-FFF2-40B4-BE49-F238E27FC236}">
              <a16:creationId xmlns:a16="http://schemas.microsoft.com/office/drawing/2014/main" id="{6B6F3763-790F-43E7-B710-8692EDF3E071}"/>
            </a:ext>
          </a:extLst>
        </cdr:cNvPr>
        <cdr:cNvCxnSpPr/>
      </cdr:nvCxnSpPr>
      <cdr:spPr bwMode="auto">
        <a:xfrm xmlns:a="http://schemas.openxmlformats.org/drawingml/2006/main" flipH="1" flipV="1">
          <a:off x="7396246" y="4909618"/>
          <a:ext cx="292810" cy="17911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858375" cy="6734175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0.25264</cdr:x>
      <cdr:y>0.16497</cdr:y>
    </cdr:from>
    <cdr:to>
      <cdr:x>0.51662</cdr:x>
      <cdr:y>0.64061</cdr:y>
    </cdr:to>
    <cdr:sp macro="" textlink="">
      <cdr:nvSpPr>
        <cdr:cNvPr id="13" name="Suorakulmio 24"/>
        <cdr:cNvSpPr/>
      </cdr:nvSpPr>
      <cdr:spPr bwMode="auto">
        <a:xfrm xmlns:a="http://schemas.openxmlformats.org/drawingml/2006/main">
          <a:off x="2489200" y="1109980"/>
          <a:ext cx="2600914" cy="3200331"/>
        </a:xfrm>
        <a:custGeom xmlns:a="http://schemas.openxmlformats.org/drawingml/2006/main">
          <a:avLst/>
          <a:gdLst>
            <a:gd name="connsiteX0" fmla="*/ 0 w 2814637"/>
            <a:gd name="connsiteY0" fmla="*/ 0 h 2814637"/>
            <a:gd name="connsiteX1" fmla="*/ 2814637 w 2814637"/>
            <a:gd name="connsiteY1" fmla="*/ 0 h 2814637"/>
            <a:gd name="connsiteX2" fmla="*/ 2814637 w 2814637"/>
            <a:gd name="connsiteY2" fmla="*/ 2814637 h 2814637"/>
            <a:gd name="connsiteX3" fmla="*/ 0 w 2814637"/>
            <a:gd name="connsiteY3" fmla="*/ 2814637 h 2814637"/>
            <a:gd name="connsiteX4" fmla="*/ 0 w 2814637"/>
            <a:gd name="connsiteY4" fmla="*/ 0 h 2814637"/>
            <a:gd name="connsiteX0" fmla="*/ 0 w 2814637"/>
            <a:gd name="connsiteY0" fmla="*/ 2814637 h 2814637"/>
            <a:gd name="connsiteX1" fmla="*/ 2814637 w 2814637"/>
            <a:gd name="connsiteY1" fmla="*/ 0 h 2814637"/>
            <a:gd name="connsiteX2" fmla="*/ 2814637 w 2814637"/>
            <a:gd name="connsiteY2" fmla="*/ 2814637 h 2814637"/>
            <a:gd name="connsiteX3" fmla="*/ 0 w 2814637"/>
            <a:gd name="connsiteY3" fmla="*/ 2814637 h 2814637"/>
            <a:gd name="connsiteX0" fmla="*/ 2723197 w 2723197"/>
            <a:gd name="connsiteY0" fmla="*/ 0 h 2906077"/>
            <a:gd name="connsiteX1" fmla="*/ 2723197 w 2723197"/>
            <a:gd name="connsiteY1" fmla="*/ 2814637 h 2906077"/>
            <a:gd name="connsiteX2" fmla="*/ 0 w 2723197"/>
            <a:gd name="connsiteY2" fmla="*/ 2906077 h 2906077"/>
            <a:gd name="connsiteX0" fmla="*/ 2723197 w 2723197"/>
            <a:gd name="connsiteY0" fmla="*/ 0 h 2906077"/>
            <a:gd name="connsiteX1" fmla="*/ 2723197 w 2723197"/>
            <a:gd name="connsiteY1" fmla="*/ 2814637 h 2906077"/>
            <a:gd name="connsiteX2" fmla="*/ 0 w 2723197"/>
            <a:gd name="connsiteY2" fmla="*/ 2906077 h 2906077"/>
            <a:gd name="connsiteX0" fmla="*/ 2723197 w 2723197"/>
            <a:gd name="connsiteY0" fmla="*/ 0 h 2906077"/>
            <a:gd name="connsiteX1" fmla="*/ 2723197 w 2723197"/>
            <a:gd name="connsiteY1" fmla="*/ 2814637 h 2906077"/>
            <a:gd name="connsiteX2" fmla="*/ 0 w 2723197"/>
            <a:gd name="connsiteY2" fmla="*/ 2906077 h 2906077"/>
            <a:gd name="connsiteX0" fmla="*/ 2723197 w 2723197"/>
            <a:gd name="connsiteY0" fmla="*/ 0 h 2906077"/>
            <a:gd name="connsiteX1" fmla="*/ 2723197 w 2723197"/>
            <a:gd name="connsiteY1" fmla="*/ 2814637 h 2906077"/>
            <a:gd name="connsiteX2" fmla="*/ 0 w 2723197"/>
            <a:gd name="connsiteY2" fmla="*/ 2906077 h 2906077"/>
            <a:gd name="connsiteX0" fmla="*/ 2723197 w 2723197"/>
            <a:gd name="connsiteY0" fmla="*/ 0 h 2906077"/>
            <a:gd name="connsiteX1" fmla="*/ 2723197 w 2723197"/>
            <a:gd name="connsiteY1" fmla="*/ 2814637 h 2906077"/>
            <a:gd name="connsiteX2" fmla="*/ 0 w 2723197"/>
            <a:gd name="connsiteY2" fmla="*/ 2906077 h 2906077"/>
            <a:gd name="connsiteX0" fmla="*/ 2723197 w 2723197"/>
            <a:gd name="connsiteY0" fmla="*/ 0 h 2906077"/>
            <a:gd name="connsiteX1" fmla="*/ 2723197 w 2723197"/>
            <a:gd name="connsiteY1" fmla="*/ 2814637 h 2906077"/>
            <a:gd name="connsiteX2" fmla="*/ 0 w 2723197"/>
            <a:gd name="connsiteY2" fmla="*/ 2906077 h 2906077"/>
            <a:gd name="connsiteX0" fmla="*/ 2404110 w 2404110"/>
            <a:gd name="connsiteY0" fmla="*/ 0 h 3348989"/>
            <a:gd name="connsiteX1" fmla="*/ 2404110 w 2404110"/>
            <a:gd name="connsiteY1" fmla="*/ 2814637 h 3348989"/>
            <a:gd name="connsiteX2" fmla="*/ 0 w 2404110"/>
            <a:gd name="connsiteY2" fmla="*/ 3348989 h 3348989"/>
            <a:gd name="connsiteX0" fmla="*/ 815816 w 815816"/>
            <a:gd name="connsiteY0" fmla="*/ 0 h 4632483"/>
            <a:gd name="connsiteX1" fmla="*/ 815816 w 815816"/>
            <a:gd name="connsiteY1" fmla="*/ 2814637 h 4632483"/>
            <a:gd name="connsiteX2" fmla="*/ 0 w 815816"/>
            <a:gd name="connsiteY2" fmla="*/ 4632483 h 4632483"/>
            <a:gd name="connsiteX0" fmla="*/ 1299210 w 1299210"/>
            <a:gd name="connsiteY0" fmla="*/ 0 h 5430202"/>
            <a:gd name="connsiteX1" fmla="*/ 1299210 w 1299210"/>
            <a:gd name="connsiteY1" fmla="*/ 2814637 h 5430202"/>
            <a:gd name="connsiteX2" fmla="*/ 0 w 1299210"/>
            <a:gd name="connsiteY2" fmla="*/ 5430202 h 5430202"/>
            <a:gd name="connsiteX0" fmla="*/ 1175385 w 1175385"/>
            <a:gd name="connsiteY0" fmla="*/ 0 h 5425439"/>
            <a:gd name="connsiteX1" fmla="*/ 1175385 w 1175385"/>
            <a:gd name="connsiteY1" fmla="*/ 2814637 h 5425439"/>
            <a:gd name="connsiteX2" fmla="*/ 0 w 1175385"/>
            <a:gd name="connsiteY2" fmla="*/ 5425439 h 5425439"/>
            <a:gd name="connsiteX0" fmla="*/ 2413635 w 2413635"/>
            <a:gd name="connsiteY0" fmla="*/ 0 h 3891914"/>
            <a:gd name="connsiteX1" fmla="*/ 2413635 w 2413635"/>
            <a:gd name="connsiteY1" fmla="*/ 2814637 h 3891914"/>
            <a:gd name="connsiteX2" fmla="*/ 0 w 2413635"/>
            <a:gd name="connsiteY2" fmla="*/ 3891914 h 3891914"/>
            <a:gd name="connsiteX0" fmla="*/ 2401729 w 2401729"/>
            <a:gd name="connsiteY0" fmla="*/ 0 h 3980021"/>
            <a:gd name="connsiteX1" fmla="*/ 2401729 w 2401729"/>
            <a:gd name="connsiteY1" fmla="*/ 2814637 h 3980021"/>
            <a:gd name="connsiteX2" fmla="*/ 0 w 2401729"/>
            <a:gd name="connsiteY2" fmla="*/ 3980021 h 3980021"/>
            <a:gd name="connsiteX0" fmla="*/ 2401729 w 2401729"/>
            <a:gd name="connsiteY0" fmla="*/ 0 h 3980021"/>
            <a:gd name="connsiteX1" fmla="*/ 2401729 w 2401729"/>
            <a:gd name="connsiteY1" fmla="*/ 2814637 h 3980021"/>
            <a:gd name="connsiteX2" fmla="*/ 0 w 2401729"/>
            <a:gd name="connsiteY2" fmla="*/ 3980021 h 3980021"/>
            <a:gd name="connsiteX0" fmla="*/ 2444592 w 2444592"/>
            <a:gd name="connsiteY0" fmla="*/ 0 h 3834969"/>
            <a:gd name="connsiteX1" fmla="*/ 2444592 w 2444592"/>
            <a:gd name="connsiteY1" fmla="*/ 2814637 h 3834969"/>
            <a:gd name="connsiteX2" fmla="*/ 0 w 2444592"/>
            <a:gd name="connsiteY2" fmla="*/ 3834969 h 3834969"/>
            <a:gd name="connsiteX0" fmla="*/ 2292103 w 2292103"/>
            <a:gd name="connsiteY0" fmla="*/ 0 h 4156523"/>
            <a:gd name="connsiteX1" fmla="*/ 2292103 w 2292103"/>
            <a:gd name="connsiteY1" fmla="*/ 2814637 h 4156523"/>
            <a:gd name="connsiteX2" fmla="*/ 0 w 2292103"/>
            <a:gd name="connsiteY2" fmla="*/ 4156523 h 4156523"/>
            <a:gd name="connsiteX0" fmla="*/ 2292103 w 2292103"/>
            <a:gd name="connsiteY0" fmla="*/ 0 h 4156523"/>
            <a:gd name="connsiteX1" fmla="*/ 2292103 w 2292103"/>
            <a:gd name="connsiteY1" fmla="*/ 2814637 h 4156523"/>
            <a:gd name="connsiteX2" fmla="*/ 0 w 2292103"/>
            <a:gd name="connsiteY2" fmla="*/ 4156523 h 4156523"/>
            <a:gd name="connsiteX0" fmla="*/ 2292103 w 2336579"/>
            <a:gd name="connsiteY0" fmla="*/ 0 h 4156523"/>
            <a:gd name="connsiteX1" fmla="*/ 2336579 w 2336579"/>
            <a:gd name="connsiteY1" fmla="*/ 2878101 h 4156523"/>
            <a:gd name="connsiteX2" fmla="*/ 0 w 2336579"/>
            <a:gd name="connsiteY2" fmla="*/ 4156523 h 4156523"/>
            <a:gd name="connsiteX0" fmla="*/ 2292103 w 2298457"/>
            <a:gd name="connsiteY0" fmla="*/ 0 h 4156523"/>
            <a:gd name="connsiteX1" fmla="*/ 2298457 w 2298457"/>
            <a:gd name="connsiteY1" fmla="*/ 2878101 h 4156523"/>
            <a:gd name="connsiteX2" fmla="*/ 0 w 2298457"/>
            <a:gd name="connsiteY2" fmla="*/ 4156523 h 4156523"/>
            <a:gd name="connsiteX0" fmla="*/ 2292103 w 2298457"/>
            <a:gd name="connsiteY0" fmla="*/ 0 h 4156523"/>
            <a:gd name="connsiteX1" fmla="*/ 2298457 w 2298457"/>
            <a:gd name="connsiteY1" fmla="*/ 2878101 h 4156523"/>
            <a:gd name="connsiteX2" fmla="*/ 0 w 2298457"/>
            <a:gd name="connsiteY2" fmla="*/ 4156523 h 4156523"/>
            <a:gd name="connsiteX0" fmla="*/ 2292103 w 2298457"/>
            <a:gd name="connsiteY0" fmla="*/ 0 h 4156523"/>
            <a:gd name="connsiteX1" fmla="*/ 2298457 w 2298457"/>
            <a:gd name="connsiteY1" fmla="*/ 2878101 h 4156523"/>
            <a:gd name="connsiteX2" fmla="*/ 0 w 2298457"/>
            <a:gd name="connsiteY2" fmla="*/ 4156523 h 4156523"/>
            <a:gd name="connsiteX0" fmla="*/ 2292103 w 2298457"/>
            <a:gd name="connsiteY0" fmla="*/ 0 h 4156523"/>
            <a:gd name="connsiteX1" fmla="*/ 2298457 w 2298457"/>
            <a:gd name="connsiteY1" fmla="*/ 2878101 h 4156523"/>
            <a:gd name="connsiteX2" fmla="*/ 0 w 2298457"/>
            <a:gd name="connsiteY2" fmla="*/ 4156523 h 4156523"/>
            <a:gd name="connsiteX0" fmla="*/ 2530367 w 2536721"/>
            <a:gd name="connsiteY0" fmla="*/ 0 h 3518703"/>
            <a:gd name="connsiteX1" fmla="*/ 2536721 w 2536721"/>
            <a:gd name="connsiteY1" fmla="*/ 2878101 h 3518703"/>
            <a:gd name="connsiteX2" fmla="*/ 0 w 2536721"/>
            <a:gd name="connsiteY2" fmla="*/ 3518703 h 3518703"/>
            <a:gd name="connsiteX0" fmla="*/ 2606612 w 2612966"/>
            <a:gd name="connsiteY0" fmla="*/ 0 h 3337829"/>
            <a:gd name="connsiteX1" fmla="*/ 2612966 w 2612966"/>
            <a:gd name="connsiteY1" fmla="*/ 2878101 h 3337829"/>
            <a:gd name="connsiteX2" fmla="*/ 0 w 2612966"/>
            <a:gd name="connsiteY2" fmla="*/ 3337829 h 3337829"/>
            <a:gd name="connsiteX0" fmla="*/ 2606612 w 2612966"/>
            <a:gd name="connsiteY0" fmla="*/ 0 h 3337829"/>
            <a:gd name="connsiteX1" fmla="*/ 2612966 w 2612966"/>
            <a:gd name="connsiteY1" fmla="*/ 2878101 h 3337829"/>
            <a:gd name="connsiteX2" fmla="*/ 0 w 2612966"/>
            <a:gd name="connsiteY2" fmla="*/ 3337829 h 3337829"/>
            <a:gd name="connsiteX0" fmla="*/ 2606612 w 2612966"/>
            <a:gd name="connsiteY0" fmla="*/ 0 h 3337829"/>
            <a:gd name="connsiteX1" fmla="*/ 2612966 w 2612966"/>
            <a:gd name="connsiteY1" fmla="*/ 2878101 h 3337829"/>
            <a:gd name="connsiteX2" fmla="*/ 0 w 2612966"/>
            <a:gd name="connsiteY2" fmla="*/ 3337829 h 3337829"/>
            <a:gd name="connsiteX0" fmla="*/ 2616143 w 2622497"/>
            <a:gd name="connsiteY0" fmla="*/ 0 h 3261671"/>
            <a:gd name="connsiteX1" fmla="*/ 2622497 w 2622497"/>
            <a:gd name="connsiteY1" fmla="*/ 2878101 h 3261671"/>
            <a:gd name="connsiteX2" fmla="*/ 0 w 2622497"/>
            <a:gd name="connsiteY2" fmla="*/ 3261671 h 3261671"/>
            <a:gd name="connsiteX0" fmla="*/ 2616143 w 2622497"/>
            <a:gd name="connsiteY0" fmla="*/ 0 h 3261671"/>
            <a:gd name="connsiteX1" fmla="*/ 2622497 w 2622497"/>
            <a:gd name="connsiteY1" fmla="*/ 2878101 h 3261671"/>
            <a:gd name="connsiteX2" fmla="*/ 0 w 2622497"/>
            <a:gd name="connsiteY2" fmla="*/ 3261671 h 3261671"/>
            <a:gd name="connsiteX0" fmla="*/ 2616143 w 2622497"/>
            <a:gd name="connsiteY0" fmla="*/ 0 h 3261671"/>
            <a:gd name="connsiteX1" fmla="*/ 2622497 w 2622497"/>
            <a:gd name="connsiteY1" fmla="*/ 2830502 h 3261671"/>
            <a:gd name="connsiteX2" fmla="*/ 0 w 2622497"/>
            <a:gd name="connsiteY2" fmla="*/ 3261671 h 3261671"/>
            <a:gd name="connsiteX0" fmla="*/ 2616143 w 2622497"/>
            <a:gd name="connsiteY0" fmla="*/ 0 h 3261671"/>
            <a:gd name="connsiteX1" fmla="*/ 2622497 w 2622497"/>
            <a:gd name="connsiteY1" fmla="*/ 2830502 h 3261671"/>
            <a:gd name="connsiteX2" fmla="*/ 0 w 2622497"/>
            <a:gd name="connsiteY2" fmla="*/ 3261671 h 3261671"/>
            <a:gd name="connsiteX0" fmla="*/ 2616143 w 2622497"/>
            <a:gd name="connsiteY0" fmla="*/ 0 h 3261671"/>
            <a:gd name="connsiteX1" fmla="*/ 2622497 w 2622497"/>
            <a:gd name="connsiteY1" fmla="*/ 2830502 h 3261671"/>
            <a:gd name="connsiteX2" fmla="*/ 0 w 2622497"/>
            <a:gd name="connsiteY2" fmla="*/ 3261671 h 3261671"/>
            <a:gd name="connsiteX0" fmla="*/ 2616143 w 2622497"/>
            <a:gd name="connsiteY0" fmla="*/ 0 h 3261671"/>
            <a:gd name="connsiteX1" fmla="*/ 2622497 w 2622497"/>
            <a:gd name="connsiteY1" fmla="*/ 2830502 h 3261671"/>
            <a:gd name="connsiteX2" fmla="*/ 0 w 2622497"/>
            <a:gd name="connsiteY2" fmla="*/ 3261671 h 3261671"/>
            <a:gd name="connsiteX0" fmla="*/ 2593239 w 2599593"/>
            <a:gd name="connsiteY0" fmla="*/ 0 h 3368655"/>
            <a:gd name="connsiteX1" fmla="*/ 2599593 w 2599593"/>
            <a:gd name="connsiteY1" fmla="*/ 2830502 h 3368655"/>
            <a:gd name="connsiteX2" fmla="*/ 0 w 2599593"/>
            <a:gd name="connsiteY2" fmla="*/ 3368655 h 3368655"/>
            <a:gd name="connsiteX0" fmla="*/ 2593239 w 2599593"/>
            <a:gd name="connsiteY0" fmla="*/ 0 h 3368655"/>
            <a:gd name="connsiteX1" fmla="*/ 2599593 w 2599593"/>
            <a:gd name="connsiteY1" fmla="*/ 2830502 h 3368655"/>
            <a:gd name="connsiteX2" fmla="*/ 0 w 2599593"/>
            <a:gd name="connsiteY2" fmla="*/ 3368655 h 3368655"/>
            <a:gd name="connsiteX0" fmla="*/ 2605964 w 2612318"/>
            <a:gd name="connsiteY0" fmla="*/ 0 h 3209453"/>
            <a:gd name="connsiteX1" fmla="*/ 2612318 w 2612318"/>
            <a:gd name="connsiteY1" fmla="*/ 2830502 h 3209453"/>
            <a:gd name="connsiteX2" fmla="*/ 0 w 2612318"/>
            <a:gd name="connsiteY2" fmla="*/ 3209453 h 3209453"/>
            <a:gd name="connsiteX0" fmla="*/ 2605964 w 2612318"/>
            <a:gd name="connsiteY0" fmla="*/ 0 h 3209453"/>
            <a:gd name="connsiteX1" fmla="*/ 2612318 w 2612318"/>
            <a:gd name="connsiteY1" fmla="*/ 2830502 h 3209453"/>
            <a:gd name="connsiteX2" fmla="*/ 0 w 2612318"/>
            <a:gd name="connsiteY2" fmla="*/ 3209453 h 3209453"/>
            <a:gd name="connsiteX0" fmla="*/ 2605964 w 2605964"/>
            <a:gd name="connsiteY0" fmla="*/ 0 h 3209453"/>
            <a:gd name="connsiteX1" fmla="*/ 2605956 w 2605964"/>
            <a:gd name="connsiteY1" fmla="*/ 2792293 h 3209453"/>
            <a:gd name="connsiteX2" fmla="*/ 0 w 2605964"/>
            <a:gd name="connsiteY2" fmla="*/ 3209453 h 320945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605964" h="3209453">
              <a:moveTo>
                <a:pt x="2605964" y="0"/>
              </a:moveTo>
              <a:cubicBezTo>
                <a:pt x="2605961" y="930764"/>
                <a:pt x="2605959" y="1861529"/>
                <a:pt x="2605956" y="2792293"/>
              </a:cubicBezTo>
              <a:cubicBezTo>
                <a:pt x="1724155" y="2905449"/>
                <a:pt x="804206" y="3084704"/>
                <a:pt x="0" y="3209453"/>
              </a:cubicBezTo>
            </a:path>
          </a:pathLst>
        </a:custGeom>
        <a:noFill xmlns:a="http://schemas.openxmlformats.org/drawingml/2006/main"/>
        <a:ln xmlns:a="http://schemas.openxmlformats.org/drawingml/2006/main"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i-FI"/>
        </a:p>
      </cdr:txBody>
    </cdr:sp>
  </cdr:relSizeAnchor>
  <cdr:relSizeAnchor xmlns:cdr="http://schemas.openxmlformats.org/drawingml/2006/chartDrawing">
    <cdr:from>
      <cdr:x>0.04222</cdr:x>
      <cdr:y>0.03383</cdr:y>
    </cdr:from>
    <cdr:to>
      <cdr:x>1</cdr:x>
      <cdr:y>0.09392</cdr:y>
    </cdr:to>
    <cdr:grpSp>
      <cdr:nvGrpSpPr>
        <cdr:cNvPr id="5" name="Ryhmä 4">
          <a:extLst xmlns:a="http://schemas.openxmlformats.org/drawingml/2006/main">
            <a:ext uri="{FF2B5EF4-FFF2-40B4-BE49-F238E27FC236}">
              <a16:creationId xmlns:a16="http://schemas.microsoft.com/office/drawing/2014/main" id="{89E65C9D-2247-44CC-AF46-12B690D4A046}"/>
            </a:ext>
          </a:extLst>
        </cdr:cNvPr>
        <cdr:cNvGrpSpPr/>
      </cdr:nvGrpSpPr>
      <cdr:grpSpPr>
        <a:xfrm xmlns:a="http://schemas.openxmlformats.org/drawingml/2006/main">
          <a:off x="416221" y="227817"/>
          <a:ext cx="9442154" cy="404657"/>
          <a:chOff x="0" y="0"/>
          <a:chExt cx="8931276" cy="343978"/>
        </a:xfrm>
      </cdr:grpSpPr>
      <cdr:grpSp>
        <cdr:nvGrpSpPr>
          <cdr:cNvPr id="6" name="Ryhmä 5">
            <a:extLst xmlns:a="http://schemas.openxmlformats.org/drawingml/2006/main">
              <a:ext uri="{FF2B5EF4-FFF2-40B4-BE49-F238E27FC236}">
                <a16:creationId xmlns:a16="http://schemas.microsoft.com/office/drawing/2014/main" id="{FAB7741C-2AA3-4E3D-8B4D-A6BF8D85F611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8931276" cy="343978"/>
            <a:chOff x="0" y="0"/>
            <a:chExt cx="8922628" cy="343474"/>
          </a:xfrm>
        </cdr:grpSpPr>
        <cdr:sp macro="" textlink="'Data 7'!$A$1">
          <cdr:nvSpPr>
            <cdr:cNvPr id="8" name="Text Box 21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0" y="0"/>
              <a:ext cx="656589" cy="343474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wrap="square" lIns="54864" tIns="50292" rIns="0" bIns="0" anchor="t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 rtl="0">
                <a:defRPr sz="1000"/>
              </a:pPr>
              <a:fld id="{1BBA57DC-B681-4116-8406-E857B25C8A9C}" type="TxLink">
                <a:rPr lang="en-US" sz="24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pPr algn="l" rtl="0">
                  <a:defRPr sz="1000"/>
                </a:pPr>
                <a:t>4.7</a:t>
              </a:fld>
              <a:endParaRPr lang="fi-FI" sz="24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  <cdr:sp macro="" textlink="'Data 7'!$B$1">
          <cdr:nvSpPr>
            <cdr:cNvPr id="9" name="Text Box 21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526954" y="0"/>
              <a:ext cx="8395674" cy="343474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wrap="square" lIns="54864" tIns="50292" rIns="0" bIns="0" anchor="t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 rtl="0">
                <a:defRPr sz="1000"/>
              </a:pPr>
              <a:fld id="{D31DE41D-7926-4F0C-B083-484BFF17EFA6}" type="TxLink">
                <a:rPr lang="en-US" sz="24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pPr algn="l" rtl="0">
                  <a:defRPr sz="1000"/>
                </a:pPr>
                <a:t>Clients' pre-rehabilitation labour market status, 2022</a:t>
              </a:fld>
              <a:endParaRPr lang="fi-FI" sz="24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0.08614</cdr:x>
      <cdr:y>0.14531</cdr:y>
    </cdr:from>
    <cdr:to>
      <cdr:x>0.38052</cdr:x>
      <cdr:y>0.17945</cdr:y>
    </cdr:to>
    <cdr:sp macro="" textlink="'Data 7'!$F$9">
      <cdr:nvSpPr>
        <cdr:cNvPr id="10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49200" y="977159"/>
          <a:ext cx="2902141" cy="22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447BBF96-0E91-45C6-8186-C58B4FAF7D6F}" type="TxLink"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Not economically active 28,3 %</a:t>
          </a:fld>
          <a:endParaRPr lang="fi-FI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0.56827</cdr:x>
      <cdr:y>0.14531</cdr:y>
    </cdr:from>
    <cdr:to>
      <cdr:x>0.83743</cdr:x>
      <cdr:y>0.18383</cdr:y>
    </cdr:to>
    <cdr:sp macro="" textlink="'Data 7'!$F$4">
      <cdr:nvSpPr>
        <cdr:cNvPr id="11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602219" y="977159"/>
          <a:ext cx="2653483" cy="2590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5A3CAFD6-4E49-4BFA-A389-72D8161ADC47}" type="TxLink"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Economically active 71,7 %</a:t>
          </a:fld>
          <a:endParaRPr lang="fi-FI" sz="28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0.80097</cdr:x>
      <cdr:y>0.92254</cdr:y>
    </cdr:from>
    <cdr:to>
      <cdr:x>1</cdr:x>
      <cdr:y>1</cdr:y>
    </cdr:to>
    <cdr:grpSp>
      <cdr:nvGrpSpPr>
        <cdr:cNvPr id="18" name="Ryhmä 17">
          <a:extLst xmlns:a="http://schemas.openxmlformats.org/drawingml/2006/main">
            <a:ext uri="{FF2B5EF4-FFF2-40B4-BE49-F238E27FC236}">
              <a16:creationId xmlns:a16="http://schemas.microsoft.com/office/drawing/2014/main" id="{7195FDA0-5682-4AD7-BECF-77FCEB26AA3C}"/>
            </a:ext>
          </a:extLst>
        </cdr:cNvPr>
        <cdr:cNvGrpSpPr/>
      </cdr:nvGrpSpPr>
      <cdr:grpSpPr>
        <a:xfrm xmlns:a="http://schemas.openxmlformats.org/drawingml/2006/main">
          <a:off x="7896225" y="6212567"/>
          <a:ext cx="1962150" cy="521608"/>
          <a:chOff x="454923" y="0"/>
          <a:chExt cx="1962139" cy="521583"/>
        </a:xfrm>
      </cdr:grpSpPr>
      <cdr:sp macro="" textlink="'Data 7'!$A$14">
        <cdr:nvSpPr>
          <cdr:cNvPr id="19" name="Text Box 4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454923" y="330971"/>
            <a:ext cx="1962139" cy="19061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36000" tIns="36000" rIns="36000" bIns="3600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EE295572-DDB0-44F2-A271-B1EA56F156B4}" type="TxLink"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Statistical Information Service 11.5.2023</a:t>
            </a:fld>
            <a:endParaRPr lang="fi-FI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pic>
        <cdr:nvPicPr>
          <cdr:cNvPr id="20" name="Kuva 19">
            <a:extLst xmlns:a="http://schemas.openxmlformats.org/drawingml/2006/main">
              <a:ext uri="{FF2B5EF4-FFF2-40B4-BE49-F238E27FC236}">
                <a16:creationId xmlns:a16="http://schemas.microsoft.com/office/drawing/2014/main" id="{6A618035-C07D-486F-85EF-453E555FEF6C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1760291" y="0"/>
            <a:ext cx="599705" cy="361496"/>
          </a:xfrm>
          <a:prstGeom xmlns:a="http://schemas.openxmlformats.org/drawingml/2006/main" prst="rect">
            <a:avLst/>
          </a:prstGeom>
        </cdr:spPr>
      </cdr:pic>
    </cdr:grpSp>
  </cdr:relSizeAnchor>
  <cdr:relSizeAnchor xmlns:cdr="http://schemas.openxmlformats.org/drawingml/2006/chartDrawing">
    <cdr:from>
      <cdr:x>0.43092</cdr:x>
      <cdr:y>0.53088</cdr:y>
    </cdr:from>
    <cdr:to>
      <cdr:x>0.59742</cdr:x>
      <cdr:y>0.60868</cdr:y>
    </cdr:to>
    <cdr:sp macro="" textlink="'Data 7'!$A$13">
      <cdr:nvSpPr>
        <cdr:cNvPr id="21" name="Tekstiruutu 1"/>
        <cdr:cNvSpPr txBox="1"/>
      </cdr:nvSpPr>
      <cdr:spPr>
        <a:xfrm xmlns:a="http://schemas.openxmlformats.org/drawingml/2006/main">
          <a:off x="4248150" y="3569982"/>
          <a:ext cx="1641440" cy="5231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5B8E01FE-ADCE-4667-99EE-120756E781BA}" type="TxLink">
            <a:rPr lang="en-US" sz="14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Total clients:
165 183</a:t>
          </a:fld>
          <a:endParaRPr lang="fi-FI" sz="14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858375" cy="6734175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0.76675</cdr:x>
      <cdr:y>0.9635</cdr:y>
    </cdr:from>
    <cdr:to>
      <cdr:x>0.77297</cdr:x>
      <cdr:y>0.99334</cdr:y>
    </cdr:to>
    <cdr:sp macro="" textlink="'Data 5'!#REF!">
      <cdr:nvSpPr>
        <cdr:cNvPr id="3074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51606" y="6460846"/>
          <a:ext cx="61235" cy="200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8936A4F6-E0A1-42B7-A08D-A3C80B0A5A50}" type="TxLink">
            <a:rPr lang="fi-FI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fi-FI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0.09025</cdr:x>
      <cdr:y>0.04025</cdr:y>
    </cdr:from>
    <cdr:to>
      <cdr:x>0.1115</cdr:x>
      <cdr:y>0.094</cdr:y>
    </cdr:to>
    <cdr:sp macro="" textlink="">
      <cdr:nvSpPr>
        <cdr:cNvPr id="3092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90578" y="270667"/>
          <a:ext cx="209693" cy="361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i-FI"/>
        </a:p>
      </cdr:txBody>
    </cdr:sp>
  </cdr:relSizeAnchor>
  <cdr:relSizeAnchor xmlns:cdr="http://schemas.openxmlformats.org/drawingml/2006/chartDrawing">
    <cdr:from>
      <cdr:x>0.03909</cdr:x>
      <cdr:y>0.02459</cdr:y>
    </cdr:from>
    <cdr:to>
      <cdr:x>0.84541</cdr:x>
      <cdr:y>0.13723</cdr:y>
    </cdr:to>
    <cdr:grpSp>
      <cdr:nvGrpSpPr>
        <cdr:cNvPr id="26" name="Ryhmä 25">
          <a:extLst xmlns:a="http://schemas.openxmlformats.org/drawingml/2006/main">
            <a:ext uri="{FF2B5EF4-FFF2-40B4-BE49-F238E27FC236}">
              <a16:creationId xmlns:a16="http://schemas.microsoft.com/office/drawing/2014/main" id="{84D70505-C7E4-4677-9AB1-2A915A94860A}"/>
            </a:ext>
          </a:extLst>
        </cdr:cNvPr>
        <cdr:cNvGrpSpPr/>
      </cdr:nvGrpSpPr>
      <cdr:grpSpPr>
        <a:xfrm xmlns:a="http://schemas.openxmlformats.org/drawingml/2006/main">
          <a:off x="385364" y="165593"/>
          <a:ext cx="7949005" cy="758538"/>
          <a:chOff x="0" y="0"/>
          <a:chExt cx="7941360" cy="756416"/>
        </a:xfrm>
      </cdr:grpSpPr>
      <cdr:sp macro="" textlink="'Data 8'!$A$1">
        <cdr:nvSpPr>
          <cdr:cNvPr id="27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657225" cy="40352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F3062781-BD6D-49F8-B52B-1600C6FA361F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4.8</a:t>
            </a:fld>
            <a:endParaRPr lang="fi-FI" sz="2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sp macro="" textlink="'Data 8'!$B$1">
        <cdr:nvSpPr>
          <cdr:cNvPr id="28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27463" y="0"/>
            <a:ext cx="7413897" cy="75641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EBF0FFD1-F764-4383-BD9D-580EC8147356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Number of rehabilitation clients per 1,000 inhabitants by region, 2022</a:t>
            </a:fld>
            <a:endParaRPr lang="fi-FI" sz="2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0.80483</cdr:x>
      <cdr:y>0.92396</cdr:y>
    </cdr:from>
    <cdr:to>
      <cdr:x>1</cdr:x>
      <cdr:y>1</cdr:y>
    </cdr:to>
    <cdr:grpSp>
      <cdr:nvGrpSpPr>
        <cdr:cNvPr id="2" name="Ryhmä 1">
          <a:extLst xmlns:a="http://schemas.openxmlformats.org/drawingml/2006/main">
            <a:ext uri="{FF2B5EF4-FFF2-40B4-BE49-F238E27FC236}">
              <a16:creationId xmlns:a16="http://schemas.microsoft.com/office/drawing/2014/main" id="{1175B86B-61FB-401F-8266-FD923D701414}"/>
            </a:ext>
          </a:extLst>
        </cdr:cNvPr>
        <cdr:cNvGrpSpPr/>
      </cdr:nvGrpSpPr>
      <cdr:grpSpPr>
        <a:xfrm xmlns:a="http://schemas.openxmlformats.org/drawingml/2006/main">
          <a:off x="7934325" y="6222093"/>
          <a:ext cx="1924050" cy="512082"/>
          <a:chOff x="7934325" y="6231762"/>
          <a:chExt cx="1924050" cy="512058"/>
        </a:xfrm>
      </cdr:grpSpPr>
      <cdr:sp macro="" textlink="'Data 8'!$A$27">
        <cdr:nvSpPr>
          <cdr:cNvPr id="10" name="Text Box 4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7934325" y="6553208"/>
            <a:ext cx="1924050" cy="19061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36000" tIns="36000" rIns="36000" bIns="3600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9D5F7C8A-C7FB-4B4C-93B3-D7C43B714776}" type="TxLink"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Statistical Information Service 11.5.2023</a:t>
            </a:fld>
            <a:endParaRPr lang="fi-FI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pic>
        <cdr:nvPicPr>
          <cdr:cNvPr id="11" name="Kuva 10">
            <a:extLst xmlns:a="http://schemas.openxmlformats.org/drawingml/2006/main">
              <a:ext uri="{FF2B5EF4-FFF2-40B4-BE49-F238E27FC236}">
                <a16:creationId xmlns:a16="http://schemas.microsoft.com/office/drawing/2014/main" id="{E65422D5-E203-400B-A706-62ADB222EA28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9258670" y="6231762"/>
            <a:ext cx="599705" cy="361496"/>
          </a:xfrm>
          <a:prstGeom xmlns:a="http://schemas.openxmlformats.org/drawingml/2006/main" prst="rect">
            <a:avLst/>
          </a:prstGeom>
        </cdr:spPr>
      </cdr:pic>
    </cdr:grpSp>
  </cdr:relSizeAnchor>
  <cdr:relSizeAnchor xmlns:cdr="http://schemas.openxmlformats.org/drawingml/2006/chartDrawing">
    <cdr:from>
      <cdr:x>0.01868</cdr:x>
      <cdr:y>0.90995</cdr:y>
    </cdr:from>
    <cdr:to>
      <cdr:x>0.23671</cdr:x>
      <cdr:y>0.9604</cdr:y>
    </cdr:to>
    <cdr:sp macro="" textlink="'Data 8'!$A$25">
      <cdr:nvSpPr>
        <cdr:cNvPr id="12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84150" y="6127750"/>
          <a:ext cx="2149475" cy="3397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000" tIns="36000" rIns="36000" bIns="3600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DE535E93-672A-483F-AA17-EE0845FF43A2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N.B. The analysis by region does not include beneficiaries living abroad or their payments.</a:t>
          </a:fld>
          <a:endParaRPr lang="fi-FI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0.82654</cdr:x>
      <cdr:y>0.74002</cdr:y>
    </cdr:from>
    <cdr:to>
      <cdr:x>1</cdr:x>
      <cdr:y>0.81484</cdr:y>
    </cdr:to>
    <cdr:sp macro="" textlink="'Data 1'!$C$4">
      <cdr:nvSpPr>
        <cdr:cNvPr id="204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148375" y="4983435"/>
          <a:ext cx="1710000" cy="5038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90000" tIns="46800" rIns="900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2BE05265-12D5-4C8B-8B81-47D2A43AB9ED}" type="TxLink"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Rehabilitation
allowance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0.82654</cdr:x>
      <cdr:y>0.4047</cdr:y>
    </cdr:from>
    <cdr:to>
      <cdr:x>1</cdr:x>
      <cdr:y>0.47952</cdr:y>
    </cdr:to>
    <cdr:sp macro="" textlink="'Data 1'!$B$4">
      <cdr:nvSpPr>
        <cdr:cNvPr id="2050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148375" y="2725347"/>
          <a:ext cx="1710000" cy="5038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90000" tIns="46800" rIns="900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DF33376E-886D-44C1-95EC-1136DC04054E}" type="TxLink"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Rehabilitation 
services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0.767</cdr:x>
      <cdr:y>0.956</cdr:y>
    </cdr:from>
    <cdr:to>
      <cdr:x>0.77322</cdr:x>
      <cdr:y>0.98584</cdr:y>
    </cdr:to>
    <cdr:sp macro="" textlink="'Data 1'!#REF!">
      <cdr:nvSpPr>
        <cdr:cNvPr id="205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54068" y="6410554"/>
          <a:ext cx="61235" cy="200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5724E1E6-4E2B-40BA-B5D6-BCE0413118BE}" type="TxLink">
            <a:rPr lang="fi-FI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fi-FI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0.0501</cdr:x>
      <cdr:y>0.13502</cdr:y>
    </cdr:from>
    <cdr:to>
      <cdr:x>0.1314</cdr:x>
      <cdr:y>0.17053</cdr:y>
    </cdr:to>
    <cdr:sp macro="" textlink="'Data 1'!$B$3:$C$3">
      <cdr:nvSpPr>
        <cdr:cNvPr id="205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93905" y="907962"/>
          <a:ext cx="801495" cy="238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1B8F0947-6C22-4974-95C5-08EEAF030E6C}" type="TxLink">
            <a:rPr lang="fi-FI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Number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0.02522</cdr:x>
      <cdr:y>0.01891</cdr:y>
    </cdr:from>
    <cdr:to>
      <cdr:x>0.97778</cdr:x>
      <cdr:y>0.079</cdr:y>
    </cdr:to>
    <cdr:grpSp>
      <cdr:nvGrpSpPr>
        <cdr:cNvPr id="3" name="Ryhmä 2">
          <a:extLst xmlns:a="http://schemas.openxmlformats.org/drawingml/2006/main">
            <a:ext uri="{FF2B5EF4-FFF2-40B4-BE49-F238E27FC236}">
              <a16:creationId xmlns:a16="http://schemas.microsoft.com/office/drawing/2014/main" id="{8EE2CCE7-2380-49F4-84C3-857693EDE856}"/>
            </a:ext>
          </a:extLst>
        </cdr:cNvPr>
        <cdr:cNvGrpSpPr/>
      </cdr:nvGrpSpPr>
      <cdr:grpSpPr>
        <a:xfrm xmlns:a="http://schemas.openxmlformats.org/drawingml/2006/main">
          <a:off x="248628" y="127343"/>
          <a:ext cx="9390694" cy="404657"/>
          <a:chOff x="1076325" y="127000"/>
          <a:chExt cx="9381510" cy="403498"/>
        </a:xfrm>
      </cdr:grpSpPr>
      <cdr:sp macro="" textlink="'Data 1'!$A$1">
        <cdr:nvSpPr>
          <cdr:cNvPr id="10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076325" y="127000"/>
            <a:ext cx="657225" cy="40349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E57E26C3-7656-413B-A39D-0565C6F67606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4.1</a:t>
            </a:fld>
            <a:endParaRPr lang="fi-FI" sz="2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sp macro="" textlink="'Data 1'!$B$2">
        <cdr:nvSpPr>
          <cdr:cNvPr id="11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03789" y="127000"/>
            <a:ext cx="8854046" cy="40349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42AA2270-0EB9-4B30-B20B-FC903E6F3089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Recipients of rehabilitation benefits and services, 1990–2022</a:t>
            </a:fld>
            <a:endParaRPr lang="fi-FI" sz="2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0.80386</cdr:x>
      <cdr:y>0.92539</cdr:y>
    </cdr:from>
    <cdr:to>
      <cdr:x>1</cdr:x>
      <cdr:y>0.9986</cdr:y>
    </cdr:to>
    <cdr:grpSp>
      <cdr:nvGrpSpPr>
        <cdr:cNvPr id="12" name="Ryhmä 11">
          <a:extLst xmlns:a="http://schemas.openxmlformats.org/drawingml/2006/main">
            <a:ext uri="{FF2B5EF4-FFF2-40B4-BE49-F238E27FC236}">
              <a16:creationId xmlns:a16="http://schemas.microsoft.com/office/drawing/2014/main" id="{8F73B47A-F472-493E-BDE1-949BC6A6FFD0}"/>
            </a:ext>
          </a:extLst>
        </cdr:cNvPr>
        <cdr:cNvGrpSpPr/>
      </cdr:nvGrpSpPr>
      <cdr:grpSpPr>
        <a:xfrm xmlns:a="http://schemas.openxmlformats.org/drawingml/2006/main">
          <a:off x="7924799" y="6231738"/>
          <a:ext cx="1933576" cy="493034"/>
          <a:chOff x="426420" y="0"/>
          <a:chExt cx="1933576" cy="493010"/>
        </a:xfrm>
      </cdr:grpSpPr>
      <cdr:sp macro="" textlink="'Data 1'!$A$63">
        <cdr:nvSpPr>
          <cdr:cNvPr id="13" name="Text Box 4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426420" y="302398"/>
            <a:ext cx="1933575" cy="19061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36000" tIns="36000" rIns="36000" bIns="3600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DFE15DB5-BB41-4D51-9CB8-B94DD64CECB5}" type="TxLink"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Statistical Information Service 11.5.2023</a:t>
            </a:fld>
            <a:endParaRPr lang="fi-FI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pic>
        <cdr:nvPicPr>
          <cdr:cNvPr id="14" name="Kuva 13">
            <a:extLst xmlns:a="http://schemas.openxmlformats.org/drawingml/2006/main">
              <a:ext uri="{FF2B5EF4-FFF2-40B4-BE49-F238E27FC236}">
                <a16:creationId xmlns:a16="http://schemas.microsoft.com/office/drawing/2014/main" id="{51111221-37E8-48B3-9C0D-49E7A66AC6CF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1760291" y="0"/>
            <a:ext cx="599705" cy="361496"/>
          </a:xfrm>
          <a:prstGeom xmlns:a="http://schemas.openxmlformats.org/drawingml/2006/main" prst="rect">
            <a:avLst/>
          </a:prstGeom>
        </cdr:spPr>
      </cdr:pic>
    </cdr:grpSp>
  </cdr:relSizeAnchor>
  <cdr:relSizeAnchor xmlns:cdr="http://schemas.openxmlformats.org/drawingml/2006/chartDrawing">
    <cdr:from>
      <cdr:x>0.13269</cdr:x>
      <cdr:y>0.92409</cdr:y>
    </cdr:from>
    <cdr:to>
      <cdr:x>0.6</cdr:x>
      <cdr:y>0.9524</cdr:y>
    </cdr:to>
    <cdr:sp macro="" textlink="'Data 1'!$A$61">
      <cdr:nvSpPr>
        <cdr:cNvPr id="1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08100" y="6223000"/>
          <a:ext cx="4606925" cy="190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000" tIns="36000" rIns="36000" bIns="3600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959BAAA3-3AFA-4D1B-AFB3-2E15F54C4E57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N.B. The rehabilitation allowance has been available since 1 October 1991.</a:t>
          </a:fld>
          <a:endParaRPr lang="fi-FI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858375" cy="6734175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0.04582</cdr:x>
      <cdr:y>0.02742</cdr:y>
    </cdr:from>
    <cdr:to>
      <cdr:x>0.97177</cdr:x>
      <cdr:y>0.08746</cdr:y>
    </cdr:to>
    <cdr:grpSp>
      <cdr:nvGrpSpPr>
        <cdr:cNvPr id="11" name="Ryhmä 10">
          <a:extLst xmlns:a="http://schemas.openxmlformats.org/drawingml/2006/main">
            <a:ext uri="{FF2B5EF4-FFF2-40B4-BE49-F238E27FC236}">
              <a16:creationId xmlns:a16="http://schemas.microsoft.com/office/drawing/2014/main" id="{7B2EB0EF-90B8-417E-A5BE-FFAC43417E05}"/>
            </a:ext>
          </a:extLst>
        </cdr:cNvPr>
        <cdr:cNvGrpSpPr/>
      </cdr:nvGrpSpPr>
      <cdr:grpSpPr>
        <a:xfrm xmlns:a="http://schemas.openxmlformats.org/drawingml/2006/main">
          <a:off x="451711" y="184651"/>
          <a:ext cx="9128362" cy="404320"/>
          <a:chOff x="0" y="0"/>
          <a:chExt cx="9119545" cy="403187"/>
        </a:xfrm>
      </cdr:grpSpPr>
      <cdr:sp macro="" textlink="'Data 2'!$A$1">
        <cdr:nvSpPr>
          <cdr:cNvPr id="12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657225" cy="40318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08BA45D1-38B4-4569-B873-08E6758DBC4B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4.2</a:t>
            </a:fld>
            <a:endParaRPr lang="fi-FI" sz="2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sp macro="" textlink="'Data 2'!$B$2">
        <cdr:nvSpPr>
          <cdr:cNvPr id="13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27463" y="0"/>
            <a:ext cx="8592082" cy="40318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DE925C50-F7DA-4B28-97F1-1CF6CB2F6B25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Expenditure on rehabilitation benefits and services, 1990–2022</a:t>
            </a:fld>
            <a:endParaRPr lang="fi-FI" sz="2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0.10279</cdr:x>
      <cdr:y>0.09079</cdr:y>
    </cdr:from>
    <cdr:to>
      <cdr:x>0.80422</cdr:x>
      <cdr:y>0.1432</cdr:y>
    </cdr:to>
    <cdr:sp macro="" textlink="'Data 2'!$C$3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4182" y="611869"/>
          <a:ext cx="6920633" cy="3532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54864" tIns="50292" rIns="54864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D326BDD2-F92B-4778-89F6-2C459732C260}" type="TxLink">
            <a:rPr lang="en-U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(At 2022 prices)</a:t>
          </a:fld>
          <a:endParaRPr lang="fi-FI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0.7655</cdr:x>
      <cdr:y>0.96025</cdr:y>
    </cdr:from>
    <cdr:to>
      <cdr:x>0.77172</cdr:x>
      <cdr:y>0.99009</cdr:y>
    </cdr:to>
    <cdr:sp macro="" textlink="'Data 2'!#REF!">
      <cdr:nvSpPr>
        <cdr:cNvPr id="1030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39295" y="6439052"/>
          <a:ext cx="61235" cy="200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C9D4D878-F5A9-4354-B83D-10FA873A8FD7}" type="TxLink">
            <a:rPr lang="fi-FI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fi-FI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0.83528</cdr:x>
      <cdr:y>0.60104</cdr:y>
    </cdr:from>
    <cdr:to>
      <cdr:x>0.99947</cdr:x>
      <cdr:y>0.67634</cdr:y>
    </cdr:to>
    <cdr:sp macro="" textlink="'Data 2'!$B$4">
      <cdr:nvSpPr>
        <cdr:cNvPr id="2" name="Tekstiruutu 1"/>
        <cdr:cNvSpPr txBox="1"/>
      </cdr:nvSpPr>
      <cdr:spPr>
        <a:xfrm xmlns:a="http://schemas.openxmlformats.org/drawingml/2006/main">
          <a:off x="8241257" y="4050641"/>
          <a:ext cx="1620000" cy="5074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lIns="90000" tIns="46800" rIns="90000" bIns="46800" rtlCol="0">
          <a:spAutoFit/>
        </a:bodyPr>
        <a:lstStyle xmlns:a="http://schemas.openxmlformats.org/drawingml/2006/main"/>
        <a:p xmlns:a="http://schemas.openxmlformats.org/drawingml/2006/main">
          <a:fld id="{E459B7B8-1A0E-4068-8DA4-1F316343381F}" type="TxLink">
            <a:rPr lang="en-US" sz="14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Rehabilitation 
services¹</a:t>
          </a:fld>
          <a:endParaRPr lang="fi-FI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0.83581</cdr:x>
      <cdr:y>0.29113</cdr:y>
    </cdr:from>
    <cdr:to>
      <cdr:x>1</cdr:x>
      <cdr:y>0.36643</cdr:y>
    </cdr:to>
    <cdr:sp macro="" textlink="'Data 2'!$C$4">
      <cdr:nvSpPr>
        <cdr:cNvPr id="15" name="Tekstiruutu 1"/>
        <cdr:cNvSpPr txBox="1"/>
      </cdr:nvSpPr>
      <cdr:spPr>
        <a:xfrm xmlns:a="http://schemas.openxmlformats.org/drawingml/2006/main">
          <a:off x="8246462" y="1962060"/>
          <a:ext cx="1620000" cy="5074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lIns="90000" tIns="46800" rIns="90000" bIns="4680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052EF5A7-9B28-4EDC-9CD5-6C08E4313340}" type="TxLink">
            <a:rPr lang="en-US" sz="14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Rehabilitation
allowance²</a:t>
          </a:fld>
          <a:endParaRPr lang="fi-FI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0.8029</cdr:x>
      <cdr:y>0.92545</cdr:y>
    </cdr:from>
    <cdr:to>
      <cdr:x>1</cdr:x>
      <cdr:y>1</cdr:y>
    </cdr:to>
    <cdr:grpSp>
      <cdr:nvGrpSpPr>
        <cdr:cNvPr id="16" name="Ryhmä 15">
          <a:extLst xmlns:a="http://schemas.openxmlformats.org/drawingml/2006/main">
            <a:ext uri="{FF2B5EF4-FFF2-40B4-BE49-F238E27FC236}">
              <a16:creationId xmlns:a16="http://schemas.microsoft.com/office/drawing/2014/main" id="{EFFA1AE5-42C1-4862-8989-C62907F89FCF}"/>
            </a:ext>
          </a:extLst>
        </cdr:cNvPr>
        <cdr:cNvGrpSpPr/>
      </cdr:nvGrpSpPr>
      <cdr:grpSpPr>
        <a:xfrm xmlns:a="http://schemas.openxmlformats.org/drawingml/2006/main">
          <a:off x="7915275" y="6232142"/>
          <a:ext cx="1943100" cy="502033"/>
          <a:chOff x="472388" y="0"/>
          <a:chExt cx="1944675" cy="502413"/>
        </a:xfrm>
      </cdr:grpSpPr>
      <cdr:sp macro="" textlink="'Data 2'!$A$66">
        <cdr:nvSpPr>
          <cdr:cNvPr id="17" name="Text Box 4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472388" y="311770"/>
            <a:ext cx="1944675" cy="19064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36000" tIns="36000" rIns="36000" bIns="3600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4977A6D1-B066-446B-B5F3-916F36D34635}" type="TxLink"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Statistical Information Service 11.5.2023</a:t>
            </a:fld>
            <a:endParaRPr lang="fi-FI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pic>
        <cdr:nvPicPr>
          <cdr:cNvPr id="18" name="Kuva 17">
            <a:extLst xmlns:a="http://schemas.openxmlformats.org/drawingml/2006/main">
              <a:ext uri="{FF2B5EF4-FFF2-40B4-BE49-F238E27FC236}">
                <a16:creationId xmlns:a16="http://schemas.microsoft.com/office/drawing/2014/main" id="{31D518A5-6AD7-42DB-803D-E4044C260A6D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1760291" y="0"/>
            <a:ext cx="599705" cy="361496"/>
          </a:xfrm>
          <a:prstGeom xmlns:a="http://schemas.openxmlformats.org/drawingml/2006/main" prst="rect">
            <a:avLst/>
          </a:prstGeom>
        </cdr:spPr>
      </cdr:pic>
    </cdr:grpSp>
  </cdr:relSizeAnchor>
  <cdr:relSizeAnchor xmlns:cdr="http://schemas.openxmlformats.org/drawingml/2006/chartDrawing">
    <cdr:from>
      <cdr:x>0.08141</cdr:x>
      <cdr:y>0.88522</cdr:y>
    </cdr:from>
    <cdr:to>
      <cdr:x>0.94415</cdr:x>
      <cdr:y>0.95821</cdr:y>
    </cdr:to>
    <cdr:grpSp>
      <cdr:nvGrpSpPr>
        <cdr:cNvPr id="19" name="Ryhmä 18">
          <a:extLst xmlns:a="http://schemas.openxmlformats.org/drawingml/2006/main">
            <a:ext uri="{FF2B5EF4-FFF2-40B4-BE49-F238E27FC236}">
              <a16:creationId xmlns:a16="http://schemas.microsoft.com/office/drawing/2014/main" id="{FCB44318-4B57-4A1F-A5C8-E5012FBBDC39}"/>
            </a:ext>
          </a:extLst>
        </cdr:cNvPr>
        <cdr:cNvGrpSpPr/>
      </cdr:nvGrpSpPr>
      <cdr:grpSpPr>
        <a:xfrm xmlns:a="http://schemas.openxmlformats.org/drawingml/2006/main">
          <a:off x="802570" y="5961226"/>
          <a:ext cx="8505215" cy="491528"/>
          <a:chOff x="-1" y="0"/>
          <a:chExt cx="8512175" cy="491922"/>
        </a:xfrm>
      </cdr:grpSpPr>
      <cdr:sp macro="" textlink="'Data 2'!$A$68">
        <cdr:nvSpPr>
          <cdr:cNvPr id="20" name="Text Box 1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1" y="0"/>
            <a:ext cx="6302374" cy="19062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36000" tIns="36000" rIns="36000" bIns="3600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D7767BD4-9902-4AA1-A1AE-D427CB99108D}" type="TxLink"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N.B. Expenditure on income maintenance during rehabilitation is up to October 1991 included in ”Rehabilitation services provision”.</a:t>
            </a:fld>
            <a:endParaRPr lang="fi-FI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sp macro="" textlink="'Data 2'!$A$69">
        <cdr:nvSpPr>
          <cdr:cNvPr id="21" name="Text Box 1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-1" y="150650"/>
            <a:ext cx="8512175" cy="19062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36000" tIns="36000" rIns="36000" bIns="3600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DB76E961-5DEF-48C9-A145-02A09399CBD6}" type="TxLink"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¹ Refunds of transportation costs are no longer (since 1 January 2005) included in the euro amounts for rehabilitation services. They are now paid through the National Health Insurance.</a:t>
            </a:fld>
            <a:endParaRPr lang="fi-FI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sp macro="" textlink="'Data 2'!$A$70">
        <cdr:nvSpPr>
          <cdr:cNvPr id="22" name="Text Box 1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1" y="301301"/>
            <a:ext cx="5411496" cy="19062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36000" tIns="36000" rIns="36000" bIns="3600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487257DF-C593-4EF7-829D-43E789809815}" type="TxLink"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² Includes maintenance allowances payable since 1 September 2001.</a:t>
            </a:fld>
            <a:endParaRPr lang="fi-FI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858375" cy="6734175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0.04099</cdr:x>
      <cdr:y>0.02742</cdr:y>
    </cdr:from>
    <cdr:to>
      <cdr:x>0.9971</cdr:x>
      <cdr:y>0.14006</cdr:y>
    </cdr:to>
    <cdr:grpSp>
      <cdr:nvGrpSpPr>
        <cdr:cNvPr id="2" name="Ryhmä 1">
          <a:extLst xmlns:a="http://schemas.openxmlformats.org/drawingml/2006/main">
            <a:ext uri="{FF2B5EF4-FFF2-40B4-BE49-F238E27FC236}">
              <a16:creationId xmlns:a16="http://schemas.microsoft.com/office/drawing/2014/main" id="{1A236DC5-AEEE-4DED-82DB-F0EC6271D2A2}"/>
            </a:ext>
          </a:extLst>
        </cdr:cNvPr>
        <cdr:cNvGrpSpPr/>
      </cdr:nvGrpSpPr>
      <cdr:grpSpPr>
        <a:xfrm xmlns:a="http://schemas.openxmlformats.org/drawingml/2006/main">
          <a:off x="404095" y="184651"/>
          <a:ext cx="9425691" cy="758538"/>
          <a:chOff x="880344" y="184390"/>
          <a:chExt cx="9425705" cy="757468"/>
        </a:xfrm>
      </cdr:grpSpPr>
      <cdr:grpSp>
        <cdr:nvGrpSpPr>
          <cdr:cNvPr id="11" name="Ryhmä 10">
            <a:extLst xmlns:a="http://schemas.openxmlformats.org/drawingml/2006/main">
              <a:ext uri="{FF2B5EF4-FFF2-40B4-BE49-F238E27FC236}">
                <a16:creationId xmlns:a16="http://schemas.microsoft.com/office/drawing/2014/main" id="{F97360D0-F292-4171-8371-E14706F6A7E2}"/>
              </a:ext>
            </a:extLst>
          </cdr:cNvPr>
          <cdr:cNvGrpSpPr/>
        </cdr:nvGrpSpPr>
        <cdr:grpSpPr>
          <a:xfrm xmlns:a="http://schemas.openxmlformats.org/drawingml/2006/main">
            <a:off x="880344" y="184390"/>
            <a:ext cx="9425705" cy="757468"/>
            <a:chOff x="-47579" y="0"/>
            <a:chExt cx="9416579" cy="756358"/>
          </a:xfrm>
        </cdr:grpSpPr>
        <cdr:sp macro="" textlink="'Data 3'!$A$1">
          <cdr:nvSpPr>
            <cdr:cNvPr id="12" name="Text Box 21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-47579" y="0"/>
              <a:ext cx="657225" cy="403498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wrap="square" lIns="54864" tIns="50292" rIns="0" bIns="0" anchor="t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 rtl="0">
                <a:defRPr sz="1000"/>
              </a:pPr>
              <a:fld id="{BAE35879-B0E6-4810-AB78-C991CE8E1508}" type="TxLink">
                <a:rPr lang="en-US" sz="24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pPr algn="l" rtl="0">
                  <a:defRPr sz="1000"/>
                </a:pPr>
                <a:t>4.3</a:t>
              </a:fld>
              <a:endParaRPr lang="fi-FI" sz="24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  <cdr:sp macro="" textlink="'Data 3'!$B$1">
          <cdr:nvSpPr>
            <cdr:cNvPr id="13" name="Text Box 21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527464" y="0"/>
              <a:ext cx="8841536" cy="756358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wrap="square" lIns="54864" tIns="50292" rIns="0" bIns="0" anchor="t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 rtl="0">
                <a:defRPr sz="1000"/>
              </a:pPr>
              <a:fld id="{558B1031-B206-4F16-9A76-0F8E03E626BF}" type="TxLink">
                <a:rPr lang="en-US" sz="24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pPr algn="l" rtl="0">
                  <a:defRPr sz="1000"/>
                </a:pPr>
                <a:t>Rehabilitation expenditure by age and statutory basis of provision, 2022</a:t>
              </a:fld>
              <a:endParaRPr lang="fi-FI" sz="24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0.7655</cdr:x>
      <cdr:y>0.96025</cdr:y>
    </cdr:from>
    <cdr:to>
      <cdr:x>0.77172</cdr:x>
      <cdr:y>0.99009</cdr:y>
    </cdr:to>
    <cdr:sp macro="" textlink="'Data 2'!#REF!">
      <cdr:nvSpPr>
        <cdr:cNvPr id="1030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39295" y="6439052"/>
          <a:ext cx="61235" cy="200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C9D4D878-F5A9-4354-B83D-10FA873A8FD7}" type="TxLink">
            <a:rPr lang="fi-FI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fi-FI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0.80483</cdr:x>
      <cdr:y>0.92254</cdr:y>
    </cdr:from>
    <cdr:to>
      <cdr:x>1</cdr:x>
      <cdr:y>1</cdr:y>
    </cdr:to>
    <cdr:grpSp>
      <cdr:nvGrpSpPr>
        <cdr:cNvPr id="9" name="Ryhmä 8">
          <a:extLst xmlns:a="http://schemas.openxmlformats.org/drawingml/2006/main">
            <a:ext uri="{FF2B5EF4-FFF2-40B4-BE49-F238E27FC236}">
              <a16:creationId xmlns:a16="http://schemas.microsoft.com/office/drawing/2014/main" id="{BE4328D7-DF96-4D98-8197-8CCD407294CD}"/>
            </a:ext>
          </a:extLst>
        </cdr:cNvPr>
        <cdr:cNvGrpSpPr/>
      </cdr:nvGrpSpPr>
      <cdr:grpSpPr>
        <a:xfrm xmlns:a="http://schemas.openxmlformats.org/drawingml/2006/main">
          <a:off x="7934325" y="6212567"/>
          <a:ext cx="1924050" cy="521608"/>
          <a:chOff x="493023" y="0"/>
          <a:chExt cx="1924040" cy="521583"/>
        </a:xfrm>
      </cdr:grpSpPr>
      <cdr:sp macro="" textlink="'Data 3'!$A$13">
        <cdr:nvSpPr>
          <cdr:cNvPr id="14" name="Text Box 4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493023" y="330971"/>
            <a:ext cx="1924040" cy="19061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36000" tIns="36000" rIns="36000" bIns="3600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28D0F683-EC86-4B1F-B20D-5918A4297813}" type="TxLink"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Statistical Information Service 11.5.2023</a:t>
            </a:fld>
            <a:endParaRPr lang="fi-FI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pic>
        <cdr:nvPicPr>
          <cdr:cNvPr id="15" name="Kuva 14">
            <a:extLst xmlns:a="http://schemas.openxmlformats.org/drawingml/2006/main">
              <a:ext uri="{FF2B5EF4-FFF2-40B4-BE49-F238E27FC236}">
                <a16:creationId xmlns:a16="http://schemas.microsoft.com/office/drawing/2014/main" id="{9406DB6D-8068-4F35-AC57-D17136524DBC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1760291" y="0"/>
            <a:ext cx="599705" cy="361496"/>
          </a:xfrm>
          <a:prstGeom xmlns:a="http://schemas.openxmlformats.org/drawingml/2006/main" prst="rect">
            <a:avLst/>
          </a:prstGeom>
        </cdr:spPr>
      </cdr:pic>
    </cdr:grp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858375" cy="6734175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0.02456</cdr:x>
      <cdr:y>0.02742</cdr:y>
    </cdr:from>
    <cdr:to>
      <cdr:x>0.99903</cdr:x>
      <cdr:y>0.08751</cdr:y>
    </cdr:to>
    <cdr:grpSp>
      <cdr:nvGrpSpPr>
        <cdr:cNvPr id="11" name="Ryhmä 10">
          <a:extLst xmlns:a="http://schemas.openxmlformats.org/drawingml/2006/main">
            <a:ext uri="{FF2B5EF4-FFF2-40B4-BE49-F238E27FC236}">
              <a16:creationId xmlns:a16="http://schemas.microsoft.com/office/drawing/2014/main" id="{5B670638-97C1-4A00-8EE9-D74E0881CCEA}"/>
            </a:ext>
          </a:extLst>
        </cdr:cNvPr>
        <cdr:cNvGrpSpPr/>
      </cdr:nvGrpSpPr>
      <cdr:grpSpPr>
        <a:xfrm xmlns:a="http://schemas.openxmlformats.org/drawingml/2006/main">
          <a:off x="242122" y="184651"/>
          <a:ext cx="9606690" cy="404657"/>
          <a:chOff x="-47579" y="0"/>
          <a:chExt cx="9597394" cy="403498"/>
        </a:xfrm>
      </cdr:grpSpPr>
      <cdr:sp macro="" textlink="'Data 4'!$A$1">
        <cdr:nvSpPr>
          <cdr:cNvPr id="12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-47579" y="0"/>
            <a:ext cx="657225" cy="40349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922821D4-71C3-4482-AFC9-E1CB84CA46FD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4.4</a:t>
            </a:fld>
            <a:endParaRPr lang="fi-FI" sz="2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sp macro="" textlink="'Data 4'!$B$2">
        <cdr:nvSpPr>
          <cdr:cNvPr id="13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27464" y="0"/>
            <a:ext cx="9022351" cy="40349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16E03A69-EBE9-4CAF-BC4B-BB06FFA83DB6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Average rehabilitation expenditure per year and client, 1990–2022</a:t>
            </a:fld>
            <a:endParaRPr lang="fi-FI" sz="2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0.0831</cdr:x>
      <cdr:y>0.08075</cdr:y>
    </cdr:from>
    <cdr:to>
      <cdr:x>0.82512</cdr:x>
      <cdr:y>0.13316</cdr:y>
    </cdr:to>
    <cdr:sp macro="" textlink="'Data 2'!$C$3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9214" y="543778"/>
          <a:ext cx="7315135" cy="3529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54864" tIns="50292" rIns="54864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D326BDD2-F92B-4778-89F6-2C459732C260}" type="TxLink">
            <a:rPr lang="en-U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(At 2022 prices)</a:t>
          </a:fld>
          <a:endParaRPr lang="fi-FI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0.83567</cdr:x>
      <cdr:y>0.2006</cdr:y>
    </cdr:from>
    <cdr:to>
      <cdr:x>1</cdr:x>
      <cdr:y>0.27541</cdr:y>
    </cdr:to>
    <cdr:sp macro="" textlink="'Data 4'!$C$4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33572" y="1349729"/>
          <a:ext cx="1619088" cy="5033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90000" tIns="46800" rIns="900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27EFE6E1-5E2F-4EC9-8C63-B61FFB02C869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Rehabilitation
allowance²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0.83567</cdr:x>
      <cdr:y>0.40116</cdr:y>
    </cdr:from>
    <cdr:to>
      <cdr:x>1</cdr:x>
      <cdr:y>0.47598</cdr:y>
    </cdr:to>
    <cdr:sp macro="" textlink="'Data 4'!$B$4">
      <cdr:nvSpPr>
        <cdr:cNvPr id="1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33572" y="2699191"/>
          <a:ext cx="1619088" cy="503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90000" tIns="46800" rIns="900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2027374D-6BC1-4CD8-9A3C-2FD0D480D3A1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Rehabilitation
services¹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0.7655</cdr:x>
      <cdr:y>0.96025</cdr:y>
    </cdr:from>
    <cdr:to>
      <cdr:x>0.77172</cdr:x>
      <cdr:y>0.99009</cdr:y>
    </cdr:to>
    <cdr:sp macro="" textlink="'Data 2'!#REF!">
      <cdr:nvSpPr>
        <cdr:cNvPr id="1030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39295" y="6439052"/>
          <a:ext cx="61235" cy="200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C9D4D878-F5A9-4354-B83D-10FA873A8FD7}" type="TxLink">
            <a:rPr lang="fi-FI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fi-FI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0.80676</cdr:x>
      <cdr:y>0.92396</cdr:y>
    </cdr:from>
    <cdr:to>
      <cdr:x>1</cdr:x>
      <cdr:y>1</cdr:y>
    </cdr:to>
    <cdr:grpSp>
      <cdr:nvGrpSpPr>
        <cdr:cNvPr id="14" name="Ryhmä 13">
          <a:extLst xmlns:a="http://schemas.openxmlformats.org/drawingml/2006/main">
            <a:ext uri="{FF2B5EF4-FFF2-40B4-BE49-F238E27FC236}">
              <a16:creationId xmlns:a16="http://schemas.microsoft.com/office/drawing/2014/main" id="{FE5C5E86-F876-433E-929F-0D9722F822A2}"/>
            </a:ext>
          </a:extLst>
        </cdr:cNvPr>
        <cdr:cNvGrpSpPr/>
      </cdr:nvGrpSpPr>
      <cdr:grpSpPr>
        <a:xfrm xmlns:a="http://schemas.openxmlformats.org/drawingml/2006/main">
          <a:off x="7953375" y="6222093"/>
          <a:ext cx="1905000" cy="512082"/>
          <a:chOff x="512073" y="0"/>
          <a:chExt cx="1904990" cy="512058"/>
        </a:xfrm>
      </cdr:grpSpPr>
      <cdr:sp macro="" textlink="'Data 4'!$A$65">
        <cdr:nvSpPr>
          <cdr:cNvPr id="15" name="Text Box 4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512073" y="321446"/>
            <a:ext cx="1904990" cy="19061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36000" tIns="36000" rIns="36000" bIns="3600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8C0DE411-3186-4CAD-AF38-082D7C20AFB2}" type="TxLink"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Statistical Information Service 11.5.2023</a:t>
            </a:fld>
            <a:endParaRPr lang="fi-FI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pic>
        <cdr:nvPicPr>
          <cdr:cNvPr id="16" name="Kuva 15">
            <a:extLst xmlns:a="http://schemas.openxmlformats.org/drawingml/2006/main">
              <a:ext uri="{FF2B5EF4-FFF2-40B4-BE49-F238E27FC236}">
                <a16:creationId xmlns:a16="http://schemas.microsoft.com/office/drawing/2014/main" id="{BFBBEB71-B16A-46EB-9C2D-E08D8E96B23C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1760291" y="0"/>
            <a:ext cx="599705" cy="361496"/>
          </a:xfrm>
          <a:prstGeom xmlns:a="http://schemas.openxmlformats.org/drawingml/2006/main" prst="rect">
            <a:avLst/>
          </a:prstGeom>
        </cdr:spPr>
      </cdr:pic>
    </cdr:grpSp>
  </cdr:relSizeAnchor>
  <cdr:relSizeAnchor xmlns:cdr="http://schemas.openxmlformats.org/drawingml/2006/chartDrawing">
    <cdr:from>
      <cdr:x>0.07762</cdr:x>
      <cdr:y>0.90146</cdr:y>
    </cdr:from>
    <cdr:to>
      <cdr:x>0.94106</cdr:x>
      <cdr:y>0.97451</cdr:y>
    </cdr:to>
    <cdr:grpSp>
      <cdr:nvGrpSpPr>
        <cdr:cNvPr id="17" name="Ryhmä 16">
          <a:extLst xmlns:a="http://schemas.openxmlformats.org/drawingml/2006/main">
            <a:ext uri="{FF2B5EF4-FFF2-40B4-BE49-F238E27FC236}">
              <a16:creationId xmlns:a16="http://schemas.microsoft.com/office/drawing/2014/main" id="{D0B6C56B-0297-4968-8BD4-517F46EBCBB4}"/>
            </a:ext>
          </a:extLst>
        </cdr:cNvPr>
        <cdr:cNvGrpSpPr/>
      </cdr:nvGrpSpPr>
      <cdr:grpSpPr>
        <a:xfrm xmlns:a="http://schemas.openxmlformats.org/drawingml/2006/main">
          <a:off x="765207" y="6070589"/>
          <a:ext cx="8512115" cy="491932"/>
          <a:chOff x="0" y="0"/>
          <a:chExt cx="8512175" cy="491922"/>
        </a:xfrm>
      </cdr:grpSpPr>
      <cdr:sp macro="" textlink="'Data 4'!$A$67">
        <cdr:nvSpPr>
          <cdr:cNvPr id="18" name="Text Box 1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2" y="0"/>
            <a:ext cx="6302374" cy="19062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36000" tIns="36000" rIns="36000" bIns="3600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EB482E43-095B-49E1-AF16-BE2D06376189}" type="TxLink"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N.B. Expenditure on income maintenance during rehabilitation is up to October 1991 included in ”Rehabilitation services provision”.</a:t>
            </a:fld>
            <a:endParaRPr lang="fi-FI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sp macro="" textlink="'Data 4'!$A$68">
        <cdr:nvSpPr>
          <cdr:cNvPr id="19" name="Text Box 1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0" y="150650"/>
            <a:ext cx="8512175" cy="19062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36000" tIns="36000" rIns="36000" bIns="3600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4F91DC3D-50CB-4BF2-B9FC-93D18108D0D5}" type="TxLink"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¹ Refunds of transportation costs are no longer (since 1 January 2005) included in the euro amounts for rehabilitation services. They are now paid through the National Health Insurance.</a:t>
            </a:fld>
            <a:endParaRPr lang="fi-FI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sp macro="" textlink="'Data 4'!$A$69">
        <cdr:nvSpPr>
          <cdr:cNvPr id="20" name="Text Box 1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2" y="301301"/>
            <a:ext cx="5411496" cy="19062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36000" tIns="36000" rIns="36000" bIns="3600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EA563382-97E9-4EE9-B17E-F58A658D3A6F}" type="TxLink"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² Includes maintenance allowances payable since 1 September 2001.</a:t>
            </a:fld>
            <a:endParaRPr lang="fi-FI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</cdr:grp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858375" cy="6734175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ilastoryhmän kuvioiden uudet värit">
  <a:themeElements>
    <a:clrScheme name="Kuntoutu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3580"/>
      </a:accent1>
      <a:accent2>
        <a:srgbClr val="6DCFF6"/>
      </a:accent2>
      <a:accent3>
        <a:srgbClr val="009CDB"/>
      </a:accent3>
      <a:accent4>
        <a:srgbClr val="EE145B"/>
      </a:accent4>
      <a:accent5>
        <a:srgbClr val="C0D730"/>
      </a:accent5>
      <a:accent6>
        <a:srgbClr val="FDB91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raportit.kela.fi/linkki/688773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J29"/>
  <sheetViews>
    <sheetView tabSelected="1" zoomScaleNormal="100" workbookViewId="0"/>
  </sheetViews>
  <sheetFormatPr defaultColWidth="9.28515625" defaultRowHeight="15" x14ac:dyDescent="0.2"/>
  <cols>
    <col min="1" max="1" width="6.7109375" style="23" customWidth="1"/>
    <col min="2" max="2" width="9.7109375" style="3" bestFit="1" customWidth="1"/>
    <col min="3" max="4" width="9.28515625" style="4"/>
    <col min="5" max="5" width="56.28515625" style="4" customWidth="1"/>
    <col min="6" max="10" width="9.28515625" style="4"/>
    <col min="11" max="11" width="9.28515625" style="4" customWidth="1"/>
    <col min="12" max="16384" width="9.28515625" style="4"/>
  </cols>
  <sheetData>
    <row r="1" spans="1:10" s="22" customFormat="1" ht="12" customHeight="1" x14ac:dyDescent="0.2">
      <c r="A1" s="162" t="s">
        <v>23</v>
      </c>
      <c r="C1" s="162"/>
      <c r="E1" s="162"/>
    </row>
    <row r="2" spans="1:10" s="22" customFormat="1" ht="12" customHeight="1" x14ac:dyDescent="0.2">
      <c r="A2" t="s">
        <v>4</v>
      </c>
      <c r="C2" s="162"/>
      <c r="E2" s="162"/>
    </row>
    <row r="3" spans="1:10" ht="15" customHeight="1" x14ac:dyDescent="0.2"/>
    <row r="4" spans="1:10" ht="15" customHeight="1" x14ac:dyDescent="0.2"/>
    <row r="5" spans="1:10" s="5" customFormat="1" ht="18" customHeight="1" x14ac:dyDescent="0.2">
      <c r="A5" s="108" t="s">
        <v>131</v>
      </c>
    </row>
    <row r="6" spans="1:10" s="18" customFormat="1" ht="15.75" customHeight="1" x14ac:dyDescent="0.2">
      <c r="A6" s="24"/>
      <c r="C6" s="112"/>
      <c r="D6" s="112"/>
      <c r="E6" s="112"/>
    </row>
    <row r="7" spans="1:10" s="19" customFormat="1" ht="15.75" customHeight="1" x14ac:dyDescent="0.2">
      <c r="A7" s="70" t="str">
        <f>'Data 1'!A1</f>
        <v>4.1</v>
      </c>
      <c r="B7" s="68" t="str">
        <f>'Data 1'!B1&amp;""</f>
        <v>Recipients of rehabilitation benefits and services, 1968–2022</v>
      </c>
      <c r="J7" s="20"/>
    </row>
    <row r="8" spans="1:10" s="19" customFormat="1" ht="15.75" customHeight="1" x14ac:dyDescent="0.2">
      <c r="A8" s="71"/>
      <c r="B8" s="69"/>
      <c r="C8" s="163" t="s">
        <v>24</v>
      </c>
      <c r="D8" s="110"/>
      <c r="E8" s="163" t="s">
        <v>25</v>
      </c>
    </row>
    <row r="9" spans="1:10" s="19" customFormat="1" ht="15.75" customHeight="1" x14ac:dyDescent="0.2">
      <c r="A9" s="71"/>
      <c r="B9" s="68"/>
      <c r="C9" s="164"/>
      <c r="D9" s="110"/>
      <c r="E9" s="164"/>
    </row>
    <row r="10" spans="1:10" s="19" customFormat="1" ht="15.75" customHeight="1" x14ac:dyDescent="0.2">
      <c r="A10" s="70" t="str">
        <f>'Data 2'!A1</f>
        <v>4.2</v>
      </c>
      <c r="B10" s="68" t="str">
        <f>'Data 2'!B1&amp;""</f>
        <v>Expenditure on rehabilitation benefits and services, 1967–2022</v>
      </c>
      <c r="D10" s="109"/>
      <c r="J10" s="20"/>
    </row>
    <row r="11" spans="1:10" s="19" customFormat="1" ht="15.75" customHeight="1" x14ac:dyDescent="0.2">
      <c r="A11" s="71"/>
      <c r="B11" s="69"/>
      <c r="C11" s="163" t="s">
        <v>24</v>
      </c>
      <c r="D11" s="110"/>
      <c r="E11" s="163" t="s">
        <v>25</v>
      </c>
    </row>
    <row r="12" spans="1:10" s="19" customFormat="1" ht="15.75" customHeight="1" x14ac:dyDescent="0.2">
      <c r="A12" s="71"/>
      <c r="B12" s="69"/>
      <c r="C12" s="164"/>
      <c r="D12" s="110"/>
      <c r="E12" s="164"/>
    </row>
    <row r="13" spans="1:10" s="19" customFormat="1" ht="15.75" customHeight="1" x14ac:dyDescent="0.2">
      <c r="A13" s="70" t="str">
        <f>'Data 3'!A1</f>
        <v>4.3</v>
      </c>
      <c r="B13" s="21" t="str">
        <f>'Data 3'!B1&amp;""</f>
        <v>Rehabilitation expenditure by age and statutory basis of provision, 2022</v>
      </c>
      <c r="D13" s="109"/>
      <c r="J13" s="20"/>
    </row>
    <row r="14" spans="1:10" s="19" customFormat="1" ht="15.75" customHeight="1" x14ac:dyDescent="0.2">
      <c r="A14" s="72"/>
      <c r="B14" s="69"/>
      <c r="C14" s="163" t="s">
        <v>24</v>
      </c>
      <c r="D14" s="110"/>
      <c r="E14" s="163" t="s">
        <v>25</v>
      </c>
    </row>
    <row r="15" spans="1:10" x14ac:dyDescent="0.2">
      <c r="A15" s="72"/>
      <c r="B15" s="69"/>
      <c r="D15" s="111"/>
    </row>
    <row r="16" spans="1:10" x14ac:dyDescent="0.2">
      <c r="A16" s="70" t="str">
        <f>'Data 4'!A1</f>
        <v>4.4</v>
      </c>
      <c r="B16" s="68" t="str">
        <f>'Data 4'!B1&amp;""</f>
        <v>Average rehabilitation expenditure per year and client, 1990–2022</v>
      </c>
      <c r="C16" s="19"/>
      <c r="D16" s="109"/>
      <c r="E16" s="19"/>
    </row>
    <row r="17" spans="1:5" x14ac:dyDescent="0.2">
      <c r="A17" s="25"/>
      <c r="B17" s="21"/>
      <c r="C17" s="163" t="s">
        <v>24</v>
      </c>
      <c r="D17" s="110"/>
      <c r="E17" s="163" t="s">
        <v>25</v>
      </c>
    </row>
    <row r="18" spans="1:5" x14ac:dyDescent="0.2">
      <c r="D18" s="111"/>
    </row>
    <row r="19" spans="1:5" x14ac:dyDescent="0.2">
      <c r="A19" s="70" t="str">
        <f>'Data 5'!A1</f>
        <v>4.5</v>
      </c>
      <c r="B19" s="68" t="str">
        <f>'Data 5'!B1&amp;""</f>
        <v>Recipients of rehabilitation benefits and services by disease, 1978–2022</v>
      </c>
      <c r="C19" s="19"/>
      <c r="D19" s="109"/>
      <c r="E19" s="19"/>
    </row>
    <row r="20" spans="1:5" x14ac:dyDescent="0.2">
      <c r="A20" s="71"/>
      <c r="B20" s="69"/>
      <c r="C20" s="163" t="s">
        <v>24</v>
      </c>
      <c r="D20" s="110"/>
      <c r="E20" s="163" t="s">
        <v>25</v>
      </c>
    </row>
    <row r="21" spans="1:5" x14ac:dyDescent="0.2">
      <c r="A21" s="71"/>
      <c r="B21" s="69"/>
      <c r="C21" s="164"/>
      <c r="D21" s="110"/>
      <c r="E21" s="164"/>
    </row>
    <row r="22" spans="1:5" s="5" customFormat="1" ht="15" customHeight="1" x14ac:dyDescent="0.2">
      <c r="A22" s="146" t="str">
        <f>'Data 6'!A1</f>
        <v>4.6</v>
      </c>
      <c r="B22" s="181" t="str">
        <f>'Data 6'!B1&amp;""</f>
        <v>Rehabilitation clients in certain main disease categories, 1978–2022 (1995=100)</v>
      </c>
      <c r="C22" s="181"/>
      <c r="D22" s="181"/>
      <c r="E22" s="181"/>
    </row>
    <row r="23" spans="1:5" x14ac:dyDescent="0.2">
      <c r="A23" s="71"/>
      <c r="B23" s="69"/>
      <c r="C23" s="163" t="s">
        <v>24</v>
      </c>
      <c r="D23" s="110"/>
      <c r="E23" s="163" t="s">
        <v>25</v>
      </c>
    </row>
    <row r="24" spans="1:5" x14ac:dyDescent="0.2">
      <c r="A24" s="71"/>
      <c r="B24" s="69"/>
      <c r="C24" s="164"/>
      <c r="D24" s="110"/>
      <c r="E24" s="164"/>
    </row>
    <row r="25" spans="1:5" x14ac:dyDescent="0.2">
      <c r="A25" s="146" t="str">
        <f>'Data 7'!A1</f>
        <v>4.7</v>
      </c>
      <c r="B25" s="21" t="str">
        <f>'Data 7'!B1&amp;""</f>
        <v>Clients' pre-rehabilitation labour market status, 2022</v>
      </c>
      <c r="C25" s="19"/>
      <c r="D25" s="109"/>
      <c r="E25" s="19"/>
    </row>
    <row r="26" spans="1:5" x14ac:dyDescent="0.2">
      <c r="A26" s="72"/>
      <c r="B26" s="69"/>
      <c r="C26" s="163" t="s">
        <v>24</v>
      </c>
      <c r="D26" s="110"/>
      <c r="E26" s="163" t="s">
        <v>25</v>
      </c>
    </row>
    <row r="27" spans="1:5" x14ac:dyDescent="0.2">
      <c r="A27" s="72"/>
      <c r="B27" s="69"/>
      <c r="D27" s="111"/>
    </row>
    <row r="28" spans="1:5" x14ac:dyDescent="0.2">
      <c r="A28" s="70" t="str">
        <f>'Data 8'!A1</f>
        <v>4.8</v>
      </c>
      <c r="B28" s="68" t="str">
        <f>'Data 8'!B1&amp;""</f>
        <v>Number of rehabilitation clients per 1,000 inhabitants by region, 2022</v>
      </c>
      <c r="C28" s="19"/>
      <c r="D28" s="109"/>
      <c r="E28" s="19"/>
    </row>
    <row r="29" spans="1:5" x14ac:dyDescent="0.2">
      <c r="A29" s="25"/>
      <c r="B29" s="21"/>
      <c r="C29" s="163" t="s">
        <v>24</v>
      </c>
      <c r="D29" s="110"/>
      <c r="E29" s="163" t="s">
        <v>25</v>
      </c>
    </row>
  </sheetData>
  <mergeCells count="1">
    <mergeCell ref="B22:E22"/>
  </mergeCells>
  <phoneticPr fontId="0" type="noConversion"/>
  <hyperlinks>
    <hyperlink ref="E14" location="'Data 3'!A1" display="Data" xr:uid="{00000000-0004-0000-0000-000000000000}"/>
    <hyperlink ref="E11" location="'Data 2'!A1" display="Data" xr:uid="{00000000-0004-0000-0000-000001000000}"/>
    <hyperlink ref="E8" location="'Data 1'!A1" display="Data" xr:uid="{00000000-0004-0000-0000-000002000000}"/>
    <hyperlink ref="E17" location="'Data 4'!A1" display="Data" xr:uid="{00000000-0004-0000-0000-000003000000}"/>
    <hyperlink ref="E26" location="'Data 7'!A1" display="Data" xr:uid="{00000000-0004-0000-0000-000004000000}"/>
    <hyperlink ref="E23" location="'Data 6'!A1" display="Data" xr:uid="{00000000-0004-0000-0000-000005000000}"/>
    <hyperlink ref="E20" location="'Data 5'!A1" display="Data" xr:uid="{00000000-0004-0000-0000-000006000000}"/>
    <hyperlink ref="E29" location="'Data 8'!A1" display="Data" xr:uid="{00000000-0004-0000-0000-000007000000}"/>
  </hyperlinks>
  <pageMargins left="0.59055118110236227" right="0.39370078740157483" top="0.98425196850393704" bottom="1.0629921259842521" header="0.39370078740157483" footer="0.39370078740157483"/>
  <pageSetup paperSize="9" orientation="portrait" r:id="rId1"/>
  <headerFooter scaleWithDoc="0">
    <oddHeader>&amp;L&amp;G</oddHeader>
    <oddFooter>&amp;LKela | Statistical Information Service&amp;2
&amp;G
&amp;10PO Box 450 | FIN-00101 HELSINKI | tilastot@kela.fi | www.kela.fi/statistics&amp;R&amp;P(&amp;N)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ul7"/>
  <dimension ref="A1:H88"/>
  <sheetViews>
    <sheetView workbookViewId="0">
      <pane xSplit="1" ySplit="5" topLeftCell="B81" activePane="bottomRight" state="frozen"/>
      <selection pane="topRight"/>
      <selection pane="bottomLeft"/>
      <selection pane="bottomRight" activeCell="D94" sqref="D94"/>
    </sheetView>
  </sheetViews>
  <sheetFormatPr defaultColWidth="9.28515625" defaultRowHeight="12.75" x14ac:dyDescent="0.2"/>
  <cols>
    <col min="1" max="2" width="9.28515625" style="6"/>
    <col min="3" max="3" width="4.7109375" style="6" customWidth="1"/>
    <col min="4" max="4" width="9.28515625" style="7"/>
    <col min="5" max="16384" width="9.28515625" style="6"/>
  </cols>
  <sheetData>
    <row r="1" spans="1:8" ht="18" x14ac:dyDescent="0.25">
      <c r="A1" s="144" t="s">
        <v>114</v>
      </c>
      <c r="B1" s="76"/>
      <c r="C1" s="53"/>
      <c r="D1" s="76"/>
    </row>
    <row r="2" spans="1:8" x14ac:dyDescent="0.2">
      <c r="A2" s="8"/>
      <c r="B2" s="76"/>
      <c r="C2" s="53"/>
      <c r="D2" s="76"/>
    </row>
    <row r="3" spans="1:8" x14ac:dyDescent="0.2">
      <c r="A3" s="8" t="s">
        <v>115</v>
      </c>
      <c r="B3" s="76"/>
      <c r="C3" s="53"/>
      <c r="D3" s="9" t="s">
        <v>116</v>
      </c>
    </row>
    <row r="4" spans="1:8" x14ac:dyDescent="0.2">
      <c r="A4" s="53"/>
      <c r="B4" s="76"/>
      <c r="C4" s="53"/>
      <c r="D4" s="76"/>
    </row>
    <row r="5" spans="1:8" x14ac:dyDescent="0.2">
      <c r="A5" s="145" t="s">
        <v>26</v>
      </c>
      <c r="B5" s="59" t="s">
        <v>117</v>
      </c>
      <c r="C5" s="53"/>
      <c r="D5" s="59" t="s">
        <v>117</v>
      </c>
    </row>
    <row r="6" spans="1:8" x14ac:dyDescent="0.2">
      <c r="A6" s="74">
        <v>1940</v>
      </c>
      <c r="B6" s="73">
        <v>187.56666666666666</v>
      </c>
      <c r="C6"/>
      <c r="D6" s="150">
        <v>174.52671755725191</v>
      </c>
    </row>
    <row r="7" spans="1:8" x14ac:dyDescent="0.2">
      <c r="A7" s="74">
        <v>1941</v>
      </c>
      <c r="B7" s="73">
        <v>158.50704225352112</v>
      </c>
      <c r="C7"/>
      <c r="D7" s="150">
        <v>152.41999999999999</v>
      </c>
    </row>
    <row r="8" spans="1:8" x14ac:dyDescent="0.2">
      <c r="A8" s="74">
        <v>1942</v>
      </c>
      <c r="B8" s="73">
        <v>133.97619047619048</v>
      </c>
      <c r="C8"/>
      <c r="D8" s="150">
        <v>126.31491712707182</v>
      </c>
      <c r="F8" s="1"/>
      <c r="G8" s="11"/>
      <c r="H8" s="2"/>
    </row>
    <row r="9" spans="1:8" x14ac:dyDescent="0.2">
      <c r="A9" s="74">
        <v>1943</v>
      </c>
      <c r="B9" s="73">
        <v>127.57142857142857</v>
      </c>
      <c r="C9"/>
      <c r="D9" s="150">
        <v>126.67005076142132</v>
      </c>
      <c r="F9" s="1"/>
      <c r="G9" s="11"/>
      <c r="H9" s="2"/>
    </row>
    <row r="10" spans="1:8" x14ac:dyDescent="0.2">
      <c r="A10" s="74">
        <v>1944</v>
      </c>
      <c r="B10" s="73">
        <v>119.95522388059702</v>
      </c>
      <c r="C10"/>
      <c r="D10" s="150">
        <v>122.92610837438424</v>
      </c>
      <c r="F10" s="1"/>
      <c r="G10" s="11"/>
      <c r="H10" s="2"/>
    </row>
    <row r="11" spans="1:8" x14ac:dyDescent="0.2">
      <c r="A11" s="74">
        <v>1945</v>
      </c>
      <c r="B11" s="73">
        <v>85.5</v>
      </c>
      <c r="C11"/>
      <c r="D11" s="150">
        <v>61.767326732673268</v>
      </c>
      <c r="F11" s="1"/>
      <c r="G11" s="11"/>
      <c r="H11" s="2"/>
    </row>
    <row r="12" spans="1:8" x14ac:dyDescent="0.2">
      <c r="A12" s="74">
        <v>1946</v>
      </c>
      <c r="B12" s="73">
        <v>53.58</v>
      </c>
      <c r="C12"/>
      <c r="D12" s="150">
        <v>53.320512820512818</v>
      </c>
      <c r="F12" s="1"/>
      <c r="G12" s="11"/>
      <c r="H12" s="2"/>
    </row>
    <row r="13" spans="1:8" x14ac:dyDescent="0.2">
      <c r="A13" s="74">
        <v>1947</v>
      </c>
      <c r="B13" s="73">
        <v>41.285958904109592</v>
      </c>
      <c r="C13"/>
      <c r="D13" s="150">
        <v>34.658333333333331</v>
      </c>
      <c r="F13" s="1"/>
      <c r="G13" s="11"/>
      <c r="H13" s="2"/>
    </row>
    <row r="14" spans="1:8" x14ac:dyDescent="0.2">
      <c r="A14" s="74">
        <v>1948</v>
      </c>
      <c r="B14" s="73">
        <v>30.675572519083971</v>
      </c>
      <c r="C14"/>
      <c r="D14" s="150">
        <v>31.270676691729324</v>
      </c>
      <c r="F14" s="1"/>
      <c r="G14" s="11"/>
      <c r="H14" s="2"/>
    </row>
    <row r="15" spans="1:8" x14ac:dyDescent="0.2">
      <c r="A15" s="74">
        <v>1949</v>
      </c>
      <c r="B15" s="73">
        <v>30.176470588235293</v>
      </c>
      <c r="C15"/>
      <c r="D15" s="150">
        <v>30.210653753026634</v>
      </c>
      <c r="F15" s="1"/>
      <c r="G15" s="11"/>
      <c r="H15" s="2"/>
    </row>
    <row r="16" spans="1:8" x14ac:dyDescent="0.2">
      <c r="A16" s="74">
        <v>1950</v>
      </c>
      <c r="B16" s="73">
        <v>26.466520307354557</v>
      </c>
      <c r="C16"/>
      <c r="D16" s="150">
        <v>25.004008016032063</v>
      </c>
      <c r="F16" s="1"/>
      <c r="G16" s="11"/>
      <c r="H16" s="2"/>
    </row>
    <row r="17" spans="1:8" x14ac:dyDescent="0.2">
      <c r="A17" s="74">
        <v>1951</v>
      </c>
      <c r="B17" s="73">
        <v>22.724787935909518</v>
      </c>
      <c r="C17"/>
      <c r="D17" s="150">
        <v>23.299719887955181</v>
      </c>
      <c r="F17" s="1"/>
      <c r="G17" s="11"/>
      <c r="H17" s="2"/>
    </row>
    <row r="18" spans="1:8" x14ac:dyDescent="0.2">
      <c r="A18" s="74">
        <v>1952</v>
      </c>
      <c r="B18" s="73">
        <v>21.839673913043477</v>
      </c>
      <c r="C18"/>
      <c r="D18" s="150">
        <v>22.340196956132498</v>
      </c>
      <c r="F18" s="1"/>
      <c r="G18" s="11"/>
      <c r="H18" s="2"/>
    </row>
    <row r="19" spans="1:8" x14ac:dyDescent="0.2">
      <c r="A19" s="74">
        <v>1953</v>
      </c>
      <c r="B19" s="73">
        <v>21.546916890080428</v>
      </c>
      <c r="C19"/>
      <c r="D19" s="150">
        <v>22.562386980108499</v>
      </c>
      <c r="F19" s="1"/>
      <c r="G19" s="11"/>
      <c r="H19" s="2"/>
    </row>
    <row r="20" spans="1:8" x14ac:dyDescent="0.2">
      <c r="A20" s="74">
        <v>1954</v>
      </c>
      <c r="B20" s="73">
        <v>21.899182561307903</v>
      </c>
      <c r="C20"/>
      <c r="D20" s="150">
        <v>23.925215723873443</v>
      </c>
      <c r="F20" s="1"/>
      <c r="G20" s="11"/>
      <c r="H20" s="2"/>
    </row>
    <row r="21" spans="1:8" x14ac:dyDescent="0.2">
      <c r="A21" s="74">
        <v>1955</v>
      </c>
      <c r="B21" s="73">
        <v>22.68203198494826</v>
      </c>
      <c r="C21"/>
      <c r="D21" s="150">
        <v>23.126969416126041</v>
      </c>
      <c r="F21" s="1"/>
      <c r="G21" s="11"/>
      <c r="H21" s="2"/>
    </row>
    <row r="22" spans="1:8" x14ac:dyDescent="0.2">
      <c r="A22" s="74">
        <v>1956</v>
      </c>
      <c r="B22" s="73">
        <v>20.312552653748948</v>
      </c>
      <c r="C22"/>
      <c r="D22" s="150">
        <v>19.525821596244132</v>
      </c>
      <c r="F22" s="1"/>
      <c r="G22" s="11"/>
      <c r="H22" s="2"/>
    </row>
    <row r="23" spans="1:8" x14ac:dyDescent="0.2">
      <c r="A23" s="74">
        <v>1957</v>
      </c>
      <c r="B23" s="73">
        <v>17.913075780089152</v>
      </c>
      <c r="C23"/>
      <c r="D23" s="150">
        <v>17.51157894736842</v>
      </c>
      <c r="F23" s="1"/>
      <c r="G23" s="11"/>
      <c r="H23" s="2"/>
    </row>
    <row r="24" spans="1:8" x14ac:dyDescent="0.2">
      <c r="A24" s="74">
        <v>1958</v>
      </c>
      <c r="B24" s="73">
        <v>16.413206262763786</v>
      </c>
      <c r="C24"/>
      <c r="D24" s="150">
        <v>16.815363881401616</v>
      </c>
      <c r="F24" s="1"/>
      <c r="G24" s="11"/>
      <c r="H24" s="2"/>
    </row>
    <row r="25" spans="1:8" x14ac:dyDescent="0.2">
      <c r="A25" s="74">
        <v>1959</v>
      </c>
      <c r="B25" s="73">
        <v>16.160187667560322</v>
      </c>
      <c r="C25"/>
      <c r="D25" s="150">
        <v>16.449571522742254</v>
      </c>
      <c r="F25" s="1"/>
      <c r="G25" s="11"/>
      <c r="H25" s="2"/>
    </row>
    <row r="26" spans="1:8" x14ac:dyDescent="0.2">
      <c r="A26" s="74">
        <v>1960</v>
      </c>
      <c r="B26" s="73">
        <v>15.656493506493506</v>
      </c>
      <c r="C26"/>
      <c r="D26" s="150">
        <v>15.985906470211402</v>
      </c>
      <c r="F26" s="1"/>
      <c r="G26" s="11"/>
      <c r="H26" s="2"/>
    </row>
    <row r="27" spans="1:8" x14ac:dyDescent="0.2">
      <c r="A27" s="74">
        <v>1961</v>
      </c>
      <c r="B27" s="73">
        <v>15.376913265306122</v>
      </c>
      <c r="C27"/>
      <c r="D27" s="150">
        <v>15.753787878787879</v>
      </c>
      <c r="F27" s="1"/>
      <c r="G27" s="11"/>
      <c r="H27" s="2"/>
    </row>
    <row r="28" spans="1:8" x14ac:dyDescent="0.2">
      <c r="A28" s="74">
        <v>1962</v>
      </c>
      <c r="B28" s="73">
        <v>14.719780219780219</v>
      </c>
      <c r="C28"/>
      <c r="D28" s="150">
        <v>14.906810035842295</v>
      </c>
      <c r="F28" s="1"/>
      <c r="G28" s="11"/>
      <c r="H28" s="2"/>
    </row>
    <row r="29" spans="1:8" x14ac:dyDescent="0.2">
      <c r="A29" s="74">
        <v>1963</v>
      </c>
      <c r="B29" s="73">
        <v>14.034342258440047</v>
      </c>
      <c r="C29"/>
      <c r="D29" s="150">
        <v>14.138243626062323</v>
      </c>
      <c r="F29" s="1"/>
      <c r="G29" s="11"/>
      <c r="H29" s="2"/>
    </row>
    <row r="30" spans="1:8" x14ac:dyDescent="0.2">
      <c r="A30" s="74">
        <v>1964</v>
      </c>
      <c r="B30" s="73">
        <v>12.723482849604222</v>
      </c>
      <c r="C30"/>
      <c r="D30" s="150">
        <v>12.869520371325425</v>
      </c>
      <c r="F30" s="1"/>
      <c r="G30" s="11"/>
      <c r="H30" s="2"/>
    </row>
    <row r="31" spans="1:8" x14ac:dyDescent="0.2">
      <c r="A31" s="74">
        <v>1965</v>
      </c>
      <c r="B31" s="73">
        <v>12.134373427277302</v>
      </c>
      <c r="C31"/>
      <c r="D31" s="150">
        <v>12.402584493041749</v>
      </c>
      <c r="F31" s="1"/>
      <c r="G31" s="11"/>
      <c r="H31" s="2"/>
    </row>
    <row r="32" spans="1:8" x14ac:dyDescent="0.2">
      <c r="A32" s="74">
        <v>1966</v>
      </c>
      <c r="B32" s="73">
        <v>11.676029055690073</v>
      </c>
      <c r="C32"/>
      <c r="D32" s="150">
        <v>11.804162724692526</v>
      </c>
      <c r="F32" s="1"/>
      <c r="G32" s="11"/>
      <c r="H32" s="2"/>
    </row>
    <row r="33" spans="1:8" x14ac:dyDescent="0.2">
      <c r="A33" s="74">
        <v>1967</v>
      </c>
      <c r="B33" s="73">
        <v>11.055020632737277</v>
      </c>
      <c r="C33"/>
      <c r="D33" s="150">
        <v>11.007498897220996</v>
      </c>
      <c r="F33" s="1"/>
      <c r="G33" s="11"/>
      <c r="H33" s="2"/>
    </row>
    <row r="34" spans="1:8" x14ac:dyDescent="0.2">
      <c r="A34" s="74">
        <v>1968</v>
      </c>
      <c r="B34" s="73">
        <v>10.199238578680204</v>
      </c>
      <c r="C34"/>
      <c r="D34" s="150">
        <v>10.423558897243108</v>
      </c>
      <c r="F34" s="1"/>
      <c r="G34" s="11"/>
      <c r="H34" s="2"/>
    </row>
    <row r="35" spans="1:8" x14ac:dyDescent="0.2">
      <c r="A35" s="74">
        <v>1969</v>
      </c>
      <c r="B35" s="73">
        <v>9.9714640198511173</v>
      </c>
      <c r="C35"/>
      <c r="D35" s="150">
        <v>10.248049281314168</v>
      </c>
      <c r="F35" s="1"/>
      <c r="G35" s="11"/>
      <c r="H35" s="2"/>
    </row>
    <row r="36" spans="1:8" x14ac:dyDescent="0.2">
      <c r="A36" s="74">
        <v>1970</v>
      </c>
      <c r="B36" s="73">
        <v>9.7065217391304355</v>
      </c>
      <c r="C36"/>
      <c r="D36" s="150">
        <v>9.9339171974522298</v>
      </c>
      <c r="F36" s="1"/>
      <c r="G36" s="11"/>
      <c r="H36" s="2"/>
    </row>
    <row r="37" spans="1:8" x14ac:dyDescent="0.2">
      <c r="A37" s="74">
        <v>1971</v>
      </c>
      <c r="B37" s="73">
        <v>9.1156899810964092</v>
      </c>
      <c r="C37"/>
      <c r="D37" s="150">
        <v>9.1406593406593402</v>
      </c>
      <c r="F37" s="1"/>
      <c r="G37" s="11"/>
      <c r="H37" s="2"/>
    </row>
    <row r="38" spans="1:8" x14ac:dyDescent="0.2">
      <c r="A38" s="74">
        <v>1972</v>
      </c>
      <c r="B38" s="73">
        <v>8.5077628793225131</v>
      </c>
      <c r="C38"/>
      <c r="D38" s="150">
        <v>8.5254526819268879</v>
      </c>
      <c r="F38" s="1"/>
      <c r="G38" s="11"/>
      <c r="H38" s="2"/>
    </row>
    <row r="39" spans="1:8" x14ac:dyDescent="0.2">
      <c r="A39" s="74">
        <v>1973</v>
      </c>
      <c r="B39" s="73">
        <v>7.6156032849020843</v>
      </c>
      <c r="C39"/>
      <c r="D39" s="150">
        <v>7.3915876777251182</v>
      </c>
      <c r="F39" s="1"/>
      <c r="G39" s="11"/>
      <c r="H39" s="2"/>
    </row>
    <row r="40" spans="1:8" x14ac:dyDescent="0.2">
      <c r="A40" s="74">
        <v>1974</v>
      </c>
      <c r="B40" s="73">
        <v>6.486682808716707</v>
      </c>
      <c r="C40"/>
      <c r="D40" s="150">
        <v>6.3190681185110158</v>
      </c>
      <c r="F40" s="1"/>
      <c r="G40" s="11"/>
      <c r="H40" s="2"/>
    </row>
    <row r="41" spans="1:8" x14ac:dyDescent="0.2">
      <c r="A41" s="74">
        <v>1975</v>
      </c>
      <c r="B41" s="73">
        <v>5.5060516099566108</v>
      </c>
      <c r="C41"/>
      <c r="D41" s="150">
        <v>5.3537867410426951</v>
      </c>
      <c r="F41" s="1"/>
      <c r="G41" s="11"/>
      <c r="H41" s="2"/>
    </row>
    <row r="42" spans="1:8" x14ac:dyDescent="0.2">
      <c r="A42" s="74">
        <v>1976</v>
      </c>
      <c r="B42" s="73">
        <v>4.8154583582983825</v>
      </c>
      <c r="C42"/>
      <c r="D42" s="150">
        <v>4.7649417605499336</v>
      </c>
      <c r="F42" s="1"/>
      <c r="G42" s="11"/>
      <c r="H42" s="2"/>
    </row>
    <row r="43" spans="1:8" x14ac:dyDescent="0.2">
      <c r="A43" s="74">
        <v>1977</v>
      </c>
      <c r="B43" s="73">
        <v>4.2742421556461618</v>
      </c>
      <c r="C43"/>
      <c r="D43" s="150">
        <v>4.2576352158334752</v>
      </c>
      <c r="F43" s="1"/>
      <c r="G43" s="11"/>
      <c r="H43" s="2"/>
    </row>
    <row r="44" spans="1:8" x14ac:dyDescent="0.2">
      <c r="A44" s="74">
        <v>1978</v>
      </c>
      <c r="B44" s="73">
        <v>3.974122300972474</v>
      </c>
      <c r="C44"/>
      <c r="D44" s="150">
        <v>4.0222437137330758</v>
      </c>
      <c r="F44" s="1"/>
      <c r="G44" s="11"/>
      <c r="H44" s="2"/>
    </row>
    <row r="45" spans="1:8" x14ac:dyDescent="0.2">
      <c r="A45" s="74">
        <v>1979</v>
      </c>
      <c r="B45" s="73">
        <v>3.7036866359447003</v>
      </c>
      <c r="C45"/>
      <c r="D45" s="150">
        <v>3.7034728406055208</v>
      </c>
      <c r="F45" s="1"/>
      <c r="G45" s="11"/>
      <c r="H45" s="2"/>
    </row>
    <row r="46" spans="1:8" x14ac:dyDescent="0.2">
      <c r="A46" s="74">
        <v>1980</v>
      </c>
      <c r="B46" s="73">
        <v>3.3197026022304832</v>
      </c>
      <c r="C46"/>
      <c r="D46" s="150">
        <v>3.2572771178697297</v>
      </c>
      <c r="F46" s="1"/>
      <c r="G46" s="11"/>
      <c r="H46" s="2"/>
    </row>
    <row r="47" spans="1:8" x14ac:dyDescent="0.2">
      <c r="A47" s="74">
        <v>1981</v>
      </c>
      <c r="B47" s="73">
        <v>2.9634955752212391</v>
      </c>
      <c r="C47"/>
      <c r="D47" s="150">
        <v>2.9626023981954175</v>
      </c>
      <c r="F47" s="1"/>
      <c r="G47" s="11"/>
      <c r="H47" s="2"/>
    </row>
    <row r="48" spans="1:8" x14ac:dyDescent="0.2">
      <c r="A48" s="74">
        <v>1982</v>
      </c>
      <c r="B48" s="73">
        <v>2.7115384615384617</v>
      </c>
      <c r="C48"/>
      <c r="D48" s="150">
        <v>2.7185967970367142</v>
      </c>
      <c r="F48" s="1"/>
      <c r="G48" s="11"/>
      <c r="H48" s="2"/>
    </row>
    <row r="49" spans="1:8" x14ac:dyDescent="0.2">
      <c r="A49" s="74">
        <v>1983</v>
      </c>
      <c r="B49" s="73">
        <v>2.4980314960629921</v>
      </c>
      <c r="C49"/>
      <c r="D49" s="150">
        <v>2.5114734299516908</v>
      </c>
      <c r="F49" s="1"/>
      <c r="G49" s="11"/>
      <c r="H49" s="2"/>
    </row>
    <row r="50" spans="1:8" x14ac:dyDescent="0.2">
      <c r="A50" s="74">
        <v>1984</v>
      </c>
      <c r="B50" s="73">
        <v>2.3347535586327104</v>
      </c>
      <c r="C50"/>
      <c r="D50" s="150">
        <v>2.3668784975813337</v>
      </c>
      <c r="F50" s="1"/>
      <c r="G50" s="11"/>
      <c r="H50" s="2"/>
    </row>
    <row r="51" spans="1:8" x14ac:dyDescent="0.2">
      <c r="A51" s="74">
        <v>1985</v>
      </c>
      <c r="B51" s="73">
        <v>2.2051399304920434</v>
      </c>
      <c r="C51"/>
      <c r="D51" s="150">
        <v>2.2552191595119746</v>
      </c>
      <c r="F51" s="1"/>
      <c r="G51" s="11"/>
      <c r="H51" s="2"/>
    </row>
    <row r="52" spans="1:8" x14ac:dyDescent="0.2">
      <c r="A52" s="74">
        <v>1986</v>
      </c>
      <c r="B52" s="73">
        <v>2.1286307053941909</v>
      </c>
      <c r="C52"/>
      <c r="D52" s="150">
        <v>2.181675118027627</v>
      </c>
      <c r="F52" s="1"/>
      <c r="G52" s="11"/>
      <c r="H52" s="2"/>
    </row>
    <row r="53" spans="1:8" x14ac:dyDescent="0.2">
      <c r="A53" s="74">
        <v>1987</v>
      </c>
      <c r="B53" s="73">
        <v>2.0533980582524274</v>
      </c>
      <c r="C53"/>
      <c r="D53" s="150">
        <v>2.1045795732478703</v>
      </c>
      <c r="F53" s="1"/>
      <c r="G53" s="11"/>
      <c r="H53" s="2"/>
    </row>
    <row r="54" spans="1:8" x14ac:dyDescent="0.2">
      <c r="A54" s="74">
        <v>1988</v>
      </c>
      <c r="B54" s="73">
        <v>1.9573794447150512</v>
      </c>
      <c r="C54"/>
      <c r="D54" s="150">
        <v>1.9760848907190371</v>
      </c>
      <c r="F54" s="1"/>
      <c r="G54" s="11"/>
      <c r="H54" s="2"/>
    </row>
    <row r="55" spans="1:8" x14ac:dyDescent="0.2">
      <c r="A55" s="74">
        <v>1989</v>
      </c>
      <c r="B55" s="73">
        <v>1.8364688856729379</v>
      </c>
      <c r="C55"/>
      <c r="D55" s="150">
        <v>1.8553159851301115</v>
      </c>
      <c r="F55" s="1"/>
      <c r="G55" s="11"/>
      <c r="H55" s="2"/>
    </row>
    <row r="56" spans="1:8" x14ac:dyDescent="0.2">
      <c r="A56" s="74">
        <v>1990</v>
      </c>
      <c r="B56" s="73">
        <v>1.7311171740379092</v>
      </c>
      <c r="C56"/>
      <c r="D56" s="150">
        <v>1.7692853091321612</v>
      </c>
      <c r="F56" s="1"/>
      <c r="G56" s="11"/>
      <c r="H56" s="2"/>
    </row>
    <row r="57" spans="1:8" x14ac:dyDescent="0.2">
      <c r="A57" s="74">
        <v>1991</v>
      </c>
      <c r="B57" s="73">
        <v>1.6624836240777769</v>
      </c>
      <c r="C57"/>
      <c r="D57" s="150">
        <v>1.7025312137545201</v>
      </c>
      <c r="F57" s="1"/>
      <c r="G57" s="11"/>
      <c r="H57" s="2"/>
    </row>
    <row r="58" spans="1:8" x14ac:dyDescent="0.2">
      <c r="A58" s="74">
        <v>1992</v>
      </c>
      <c r="B58" s="73">
        <v>1.6203629032258065</v>
      </c>
      <c r="C58"/>
      <c r="D58" s="150">
        <v>1.6681596363393274</v>
      </c>
      <c r="F58" s="1"/>
      <c r="G58" s="11"/>
      <c r="H58" s="2"/>
    </row>
    <row r="59" spans="1:8" x14ac:dyDescent="0.2">
      <c r="A59" s="74">
        <v>1993</v>
      </c>
      <c r="B59" s="73">
        <v>1.5869808464424406</v>
      </c>
      <c r="C59"/>
      <c r="D59" s="150">
        <v>1.6431158227431355</v>
      </c>
      <c r="F59" s="1"/>
      <c r="H59" s="2"/>
    </row>
    <row r="60" spans="1:8" x14ac:dyDescent="0.2">
      <c r="A60" s="74">
        <v>1994</v>
      </c>
      <c r="B60" s="73">
        <v>1.5699309805964319</v>
      </c>
      <c r="C60"/>
      <c r="D60" s="150">
        <v>1.616715257531584</v>
      </c>
      <c r="F60" s="1"/>
      <c r="H60" s="2"/>
    </row>
    <row r="61" spans="1:8" x14ac:dyDescent="0.2">
      <c r="A61" s="74">
        <v>1995</v>
      </c>
      <c r="B61" s="73">
        <v>1.5546456895995873</v>
      </c>
      <c r="C61"/>
      <c r="D61" s="150">
        <v>1.6119113752341581</v>
      </c>
      <c r="F61" s="1"/>
      <c r="H61" s="2"/>
    </row>
    <row r="62" spans="1:8" x14ac:dyDescent="0.2">
      <c r="A62" s="26">
        <v>1996</v>
      </c>
      <c r="B62" s="73">
        <v>1.5456760048721072</v>
      </c>
      <c r="C62"/>
      <c r="D62" s="150">
        <v>1.5986930616951758</v>
      </c>
      <c r="F62" s="1"/>
      <c r="H62" s="2"/>
    </row>
    <row r="63" spans="1:8" x14ac:dyDescent="0.2">
      <c r="A63" s="26">
        <v>1997</v>
      </c>
      <c r="B63" s="73">
        <v>1.5267857142857142</v>
      </c>
      <c r="C63"/>
      <c r="D63" s="150">
        <v>1.5690392354124749</v>
      </c>
      <c r="F63" s="1"/>
      <c r="H63" s="2"/>
    </row>
    <row r="64" spans="1:8" x14ac:dyDescent="0.2">
      <c r="A64" s="26">
        <v>1998</v>
      </c>
      <c r="B64" s="73">
        <v>1.5056200824278756</v>
      </c>
      <c r="C64"/>
      <c r="D64" s="150">
        <v>1.5563178246226768</v>
      </c>
      <c r="F64" s="1"/>
      <c r="H64" s="2"/>
    </row>
    <row r="65" spans="1:8" x14ac:dyDescent="0.2">
      <c r="A65" s="74">
        <v>1999</v>
      </c>
      <c r="B65" s="73">
        <v>1.4883333333333333</v>
      </c>
      <c r="C65"/>
      <c r="D65" s="150">
        <v>1.5253056234718827</v>
      </c>
      <c r="F65" s="1"/>
      <c r="H65" s="2"/>
    </row>
    <row r="66" spans="1:8" x14ac:dyDescent="0.2">
      <c r="A66" s="26">
        <v>2000</v>
      </c>
      <c r="B66" s="73">
        <v>1.4398925052254403</v>
      </c>
      <c r="C66"/>
      <c r="D66" s="150">
        <v>1.4742127961245348</v>
      </c>
      <c r="F66" s="1"/>
      <c r="H66" s="2"/>
    </row>
    <row r="67" spans="1:8" x14ac:dyDescent="0.2">
      <c r="A67" s="74">
        <v>2001</v>
      </c>
      <c r="B67" s="73">
        <v>1.4035976248690185</v>
      </c>
      <c r="C67"/>
      <c r="D67" s="150">
        <v>1.450308032081832</v>
      </c>
      <c r="F67" s="1"/>
      <c r="H67" s="2"/>
    </row>
    <row r="68" spans="1:8" x14ac:dyDescent="0.2">
      <c r="A68" s="26">
        <v>2002</v>
      </c>
      <c r="B68" s="73">
        <v>1.382115219260533</v>
      </c>
      <c r="C68"/>
      <c r="D68" s="150">
        <v>1.42667657652507</v>
      </c>
      <c r="F68" s="1"/>
      <c r="G68" s="1"/>
      <c r="H68" s="1"/>
    </row>
    <row r="69" spans="1:8" x14ac:dyDescent="0.2">
      <c r="A69" s="26">
        <v>2003</v>
      </c>
      <c r="B69" s="73">
        <v>1.3700988748721445</v>
      </c>
      <c r="C69"/>
      <c r="D69" s="150">
        <v>1.4181632189133895</v>
      </c>
      <c r="F69" s="1"/>
      <c r="G69" s="1"/>
      <c r="H69" s="1"/>
    </row>
    <row r="70" spans="1:8" x14ac:dyDescent="0.2">
      <c r="A70" s="26">
        <v>2004</v>
      </c>
      <c r="B70" s="73">
        <v>1.3675344563552834</v>
      </c>
      <c r="C70"/>
      <c r="D70" s="150">
        <v>1.4120642824807605</v>
      </c>
      <c r="F70" s="1"/>
      <c r="G70" s="1"/>
      <c r="H70" s="1"/>
    </row>
    <row r="71" spans="1:8" x14ac:dyDescent="0.2">
      <c r="A71" s="26">
        <v>2005</v>
      </c>
      <c r="B71" s="73">
        <v>1.355845470393072</v>
      </c>
      <c r="C71"/>
      <c r="D71" s="150">
        <v>1.3977482776004033</v>
      </c>
      <c r="F71" s="1"/>
      <c r="G71" s="1"/>
      <c r="H71" s="1"/>
    </row>
    <row r="72" spans="1:8" x14ac:dyDescent="0.2">
      <c r="A72" s="26">
        <v>2006</v>
      </c>
      <c r="B72" s="73">
        <v>1.3323938992042441</v>
      </c>
      <c r="C72"/>
      <c r="D72" s="150">
        <v>1.3673424657534246</v>
      </c>
      <c r="E72" s="7"/>
      <c r="F72" s="1"/>
      <c r="G72" s="1"/>
      <c r="H72" s="1"/>
    </row>
    <row r="73" spans="1:8" x14ac:dyDescent="0.2">
      <c r="A73" s="26">
        <v>2007</v>
      </c>
      <c r="B73" s="73">
        <v>1.2997843665768194</v>
      </c>
      <c r="C73"/>
      <c r="D73" s="150">
        <v>1.3330128205128204</v>
      </c>
    </row>
    <row r="74" spans="1:8" x14ac:dyDescent="0.2">
      <c r="A74" s="26">
        <v>2008</v>
      </c>
      <c r="B74" s="73">
        <v>1.2490804538154692</v>
      </c>
      <c r="C74"/>
      <c r="D74" s="150">
        <v>1.288214341025244</v>
      </c>
    </row>
    <row r="75" spans="1:8" x14ac:dyDescent="0.2">
      <c r="A75" s="26">
        <v>2009</v>
      </c>
      <c r="B75" s="73">
        <v>1.2489510489510489</v>
      </c>
      <c r="C75"/>
      <c r="D75" s="150">
        <v>1.2952351292432265</v>
      </c>
    </row>
    <row r="76" spans="1:8" x14ac:dyDescent="0.2">
      <c r="A76" s="26">
        <v>2010</v>
      </c>
      <c r="B76" s="73">
        <v>1.2339303991811668</v>
      </c>
      <c r="C76"/>
      <c r="D76" s="150">
        <v>1.2587137452711223</v>
      </c>
    </row>
    <row r="77" spans="1:8" x14ac:dyDescent="0.2">
      <c r="A77" s="26">
        <v>2011</v>
      </c>
      <c r="B77" s="73">
        <v>1.1926101795518622</v>
      </c>
      <c r="C77"/>
      <c r="D77" s="150">
        <v>1.223235294117647</v>
      </c>
    </row>
    <row r="78" spans="1:8" x14ac:dyDescent="0.2">
      <c r="A78" s="26">
        <v>2012</v>
      </c>
      <c r="B78" s="73">
        <v>1.1600192446475823</v>
      </c>
      <c r="C78"/>
      <c r="D78" s="150">
        <v>1.195057707964178</v>
      </c>
    </row>
    <row r="79" spans="1:8" x14ac:dyDescent="0.2">
      <c r="A79" s="26">
        <v>2013</v>
      </c>
      <c r="B79" s="73">
        <v>1.1430806428673019</v>
      </c>
      <c r="C79"/>
      <c r="D79" s="150">
        <v>1.1760769158261852</v>
      </c>
    </row>
    <row r="80" spans="1:8" x14ac:dyDescent="0.2">
      <c r="A80" s="26">
        <v>2014</v>
      </c>
      <c r="B80" s="73">
        <v>1.1313344594594594</v>
      </c>
      <c r="C80"/>
      <c r="D80" s="150">
        <v>1.1706150021109911</v>
      </c>
    </row>
    <row r="81" spans="1:4" x14ac:dyDescent="0.2">
      <c r="A81" s="26">
        <v>2015</v>
      </c>
      <c r="B81" s="73">
        <v>1.1336750047018995</v>
      </c>
      <c r="C81"/>
      <c r="D81" s="150">
        <v>1.1733120180552943</v>
      </c>
    </row>
    <row r="82" spans="1:4" x14ac:dyDescent="0.2">
      <c r="A82" s="26">
        <v>2016</v>
      </c>
      <c r="B82" s="150">
        <v>1.1296383058470765</v>
      </c>
      <c r="C82"/>
      <c r="D82" s="150">
        <v>1.1614074280927116</v>
      </c>
    </row>
    <row r="83" spans="1:4" x14ac:dyDescent="0.2">
      <c r="A83" s="26">
        <v>2017</v>
      </c>
      <c r="B83" s="150">
        <v>1.1211811206696116</v>
      </c>
      <c r="C83"/>
      <c r="D83" s="150">
        <v>1.1557593441711824</v>
      </c>
    </row>
    <row r="84" spans="1:4" x14ac:dyDescent="0.2">
      <c r="A84" s="26">
        <v>2018</v>
      </c>
      <c r="B84" s="75">
        <v>1.1091636765111785</v>
      </c>
      <c r="C84" s="53"/>
      <c r="D84" s="75">
        <v>1.1422686075254052</v>
      </c>
    </row>
    <row r="85" spans="1:4" x14ac:dyDescent="0.2">
      <c r="A85" s="26">
        <v>2019</v>
      </c>
      <c r="B85" s="75">
        <v>1.0979008241883339</v>
      </c>
      <c r="C85" s="53"/>
      <c r="D85" s="75">
        <v>1.1319060146965436</v>
      </c>
    </row>
    <row r="86" spans="1:4" x14ac:dyDescent="0.2">
      <c r="A86" s="26">
        <v>2020</v>
      </c>
      <c r="B86" s="75">
        <v>1.0947602615328733</v>
      </c>
      <c r="C86" s="53"/>
      <c r="D86" s="75">
        <v>1.129344677769732</v>
      </c>
    </row>
    <row r="87" spans="1:4" x14ac:dyDescent="0.2">
      <c r="A87" s="26">
        <v>2021</v>
      </c>
      <c r="B87" s="11">
        <v>1.0712191220899236</v>
      </c>
      <c r="C87" s="11"/>
      <c r="D87" s="173">
        <v>1.0914578139351792</v>
      </c>
    </row>
    <row r="88" spans="1:4" x14ac:dyDescent="0.2">
      <c r="A88" s="26">
        <v>2022</v>
      </c>
      <c r="B88" s="11">
        <v>1</v>
      </c>
      <c r="C88" s="11"/>
      <c r="D88" s="173">
        <v>1</v>
      </c>
    </row>
  </sheetData>
  <phoneticPr fontId="0" type="noConversion"/>
  <pageMargins left="0.74803149606299213" right="0.39370078740157483" top="0.78740157480314965" bottom="1.1417322834645669" header="0.51181102362204722" footer="0.51181102362204722"/>
  <pageSetup paperSize="9" orientation="portrait" r:id="rId1"/>
  <headerFooter alignWithMargins="0">
    <oddFooter>&amp;L&amp;G
PL 450 | 00101 Helsinki | puh. 020 634 1502 | faksi 020 634 1530 | tilasto@kela.fi | www.kela.fi/tilasto&amp;R&amp;P(&amp;N)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D63"/>
  <sheetViews>
    <sheetView zoomScaleNormal="100" workbookViewId="0">
      <pane xSplit="1" ySplit="4" topLeftCell="B5" activePane="bottomRight" state="frozen"/>
      <selection activeCell="A63" sqref="A63"/>
      <selection pane="topRight" activeCell="A63" sqref="A63"/>
      <selection pane="bottomLeft" activeCell="A63" sqref="A63"/>
      <selection pane="bottomRight" activeCell="B5" sqref="B5"/>
    </sheetView>
  </sheetViews>
  <sheetFormatPr defaultColWidth="9.28515625" defaultRowHeight="12.75" x14ac:dyDescent="0.2"/>
  <cols>
    <col min="1" max="1" width="6.28515625" style="64" customWidth="1"/>
    <col min="2" max="2" width="12.5703125" style="6" customWidth="1"/>
    <col min="3" max="3" width="13.7109375" style="6" customWidth="1"/>
    <col min="4" max="16384" width="9.28515625" style="6"/>
  </cols>
  <sheetData>
    <row r="1" spans="1:4" s="33" customFormat="1" ht="18" x14ac:dyDescent="0.25">
      <c r="A1" s="12" t="s">
        <v>1</v>
      </c>
      <c r="B1" s="12" t="str">
        <f>"Recipients of rehabilitation benefits and services, 1968–"&amp;A59</f>
        <v>Recipients of rehabilitation benefits and services, 1968–2022</v>
      </c>
    </row>
    <row r="2" spans="1:4" s="16" customFormat="1" ht="6.75" customHeight="1" x14ac:dyDescent="0.2">
      <c r="A2" s="63"/>
      <c r="B2" s="94" t="str">
        <f>CONCATENATE(LEFT(B1,LEN(B1)-9),"1990–",(RIGHT(B1,4)))</f>
        <v>Recipients of rehabilitation benefits and services, 1990–2022</v>
      </c>
    </row>
    <row r="3" spans="1:4" s="16" customFormat="1" x14ac:dyDescent="0.2">
      <c r="A3" s="113" t="s">
        <v>26</v>
      </c>
      <c r="B3" s="182" t="s">
        <v>27</v>
      </c>
      <c r="C3" s="183"/>
    </row>
    <row r="4" spans="1:4" s="17" customFormat="1" ht="25.5" customHeight="1" x14ac:dyDescent="0.2">
      <c r="A4" s="37"/>
      <c r="B4" s="168" t="s">
        <v>28</v>
      </c>
      <c r="C4" s="169" t="s">
        <v>29</v>
      </c>
      <c r="D4" s="167"/>
    </row>
    <row r="5" spans="1:4" s="58" customFormat="1" ht="18" customHeight="1" x14ac:dyDescent="0.2">
      <c r="A5" s="139">
        <v>1968</v>
      </c>
      <c r="B5" s="114">
        <v>4529</v>
      </c>
      <c r="C5" s="114">
        <v>0</v>
      </c>
    </row>
    <row r="6" spans="1:4" s="58" customFormat="1" ht="12.75" customHeight="1" x14ac:dyDescent="0.2">
      <c r="A6" s="139">
        <v>1969</v>
      </c>
      <c r="B6" s="114">
        <v>5566</v>
      </c>
      <c r="C6" s="114">
        <v>0</v>
      </c>
    </row>
    <row r="7" spans="1:4" s="58" customFormat="1" ht="18" customHeight="1" x14ac:dyDescent="0.2">
      <c r="A7" s="139">
        <v>1970</v>
      </c>
      <c r="B7" s="114">
        <v>7545</v>
      </c>
      <c r="C7" s="114">
        <v>0</v>
      </c>
    </row>
    <row r="8" spans="1:4" s="58" customFormat="1" ht="12.75" customHeight="1" x14ac:dyDescent="0.2">
      <c r="A8" s="139">
        <v>1971</v>
      </c>
      <c r="B8" s="114">
        <v>9049</v>
      </c>
      <c r="C8" s="114">
        <v>0</v>
      </c>
    </row>
    <row r="9" spans="1:4" s="58" customFormat="1" ht="12.75" customHeight="1" x14ac:dyDescent="0.2">
      <c r="A9" s="139">
        <v>1972</v>
      </c>
      <c r="B9" s="114">
        <v>9931</v>
      </c>
      <c r="C9" s="114">
        <v>0</v>
      </c>
    </row>
    <row r="10" spans="1:4" s="58" customFormat="1" ht="12.75" customHeight="1" x14ac:dyDescent="0.2">
      <c r="A10" s="139">
        <v>1973</v>
      </c>
      <c r="B10" s="114">
        <v>10551</v>
      </c>
      <c r="C10" s="114">
        <v>0</v>
      </c>
    </row>
    <row r="11" spans="1:4" s="58" customFormat="1" ht="12.75" customHeight="1" x14ac:dyDescent="0.2">
      <c r="A11" s="139">
        <v>1974</v>
      </c>
      <c r="B11" s="114">
        <v>12616</v>
      </c>
      <c r="C11" s="114">
        <v>0</v>
      </c>
    </row>
    <row r="12" spans="1:4" s="58" customFormat="1" ht="18" customHeight="1" x14ac:dyDescent="0.2">
      <c r="A12" s="139">
        <v>1975</v>
      </c>
      <c r="B12" s="114">
        <v>14423</v>
      </c>
      <c r="C12" s="114">
        <v>0</v>
      </c>
    </row>
    <row r="13" spans="1:4" s="58" customFormat="1" ht="12.75" customHeight="1" x14ac:dyDescent="0.2">
      <c r="A13" s="139">
        <v>1976</v>
      </c>
      <c r="B13" s="114">
        <v>16003</v>
      </c>
      <c r="C13" s="114">
        <v>0</v>
      </c>
    </row>
    <row r="14" spans="1:4" s="58" customFormat="1" ht="12.75" customHeight="1" x14ac:dyDescent="0.2">
      <c r="A14" s="139">
        <v>1977</v>
      </c>
      <c r="B14" s="114">
        <v>15580</v>
      </c>
      <c r="C14" s="114">
        <v>0</v>
      </c>
    </row>
    <row r="15" spans="1:4" s="58" customFormat="1" ht="12.75" customHeight="1" x14ac:dyDescent="0.2">
      <c r="A15" s="139">
        <v>1978</v>
      </c>
      <c r="B15" s="114">
        <v>15408</v>
      </c>
      <c r="C15" s="114">
        <v>0</v>
      </c>
    </row>
    <row r="16" spans="1:4" s="58" customFormat="1" ht="12.75" customHeight="1" x14ac:dyDescent="0.2">
      <c r="A16" s="139">
        <v>1979</v>
      </c>
      <c r="B16" s="114">
        <v>16130</v>
      </c>
      <c r="C16" s="114">
        <v>0</v>
      </c>
    </row>
    <row r="17" spans="1:4" s="58" customFormat="1" ht="18" customHeight="1" x14ac:dyDescent="0.2">
      <c r="A17" s="139">
        <v>1980</v>
      </c>
      <c r="B17" s="114">
        <v>16614</v>
      </c>
      <c r="C17" s="114">
        <v>0</v>
      </c>
    </row>
    <row r="18" spans="1:4" s="58" customFormat="1" ht="12.75" customHeight="1" x14ac:dyDescent="0.2">
      <c r="A18" s="139">
        <v>1981</v>
      </c>
      <c r="B18" s="114">
        <v>19033</v>
      </c>
      <c r="C18" s="114">
        <v>0</v>
      </c>
    </row>
    <row r="19" spans="1:4" s="58" customFormat="1" ht="12.75" customHeight="1" x14ac:dyDescent="0.2">
      <c r="A19" s="139">
        <v>1982</v>
      </c>
      <c r="B19" s="114">
        <v>21436</v>
      </c>
      <c r="C19" s="114">
        <v>0</v>
      </c>
    </row>
    <row r="20" spans="1:4" s="58" customFormat="1" ht="12.75" customHeight="1" x14ac:dyDescent="0.2">
      <c r="A20" s="139">
        <v>1983</v>
      </c>
      <c r="B20" s="114">
        <v>23524</v>
      </c>
      <c r="C20" s="114">
        <v>0</v>
      </c>
    </row>
    <row r="21" spans="1:4" s="58" customFormat="1" ht="12.75" customHeight="1" x14ac:dyDescent="0.2">
      <c r="A21" s="139">
        <v>1984</v>
      </c>
      <c r="B21" s="114">
        <v>24699</v>
      </c>
      <c r="C21" s="114">
        <v>0</v>
      </c>
    </row>
    <row r="22" spans="1:4" s="58" customFormat="1" ht="18" customHeight="1" x14ac:dyDescent="0.2">
      <c r="A22" s="139">
        <v>1985</v>
      </c>
      <c r="B22" s="114">
        <v>27286</v>
      </c>
      <c r="C22" s="114">
        <v>0</v>
      </c>
    </row>
    <row r="23" spans="1:4" s="58" customFormat="1" ht="12.75" customHeight="1" x14ac:dyDescent="0.2">
      <c r="A23" s="139">
        <v>1986</v>
      </c>
      <c r="B23" s="114">
        <v>31644</v>
      </c>
      <c r="C23" s="114">
        <v>0</v>
      </c>
    </row>
    <row r="24" spans="1:4" s="58" customFormat="1" ht="12.75" customHeight="1" x14ac:dyDescent="0.2">
      <c r="A24" s="139">
        <v>1987</v>
      </c>
      <c r="B24" s="114">
        <v>34422</v>
      </c>
      <c r="C24" s="114">
        <v>0</v>
      </c>
    </row>
    <row r="25" spans="1:4" s="58" customFormat="1" ht="12.75" customHeight="1" x14ac:dyDescent="0.2">
      <c r="A25" s="139">
        <v>1988</v>
      </c>
      <c r="B25" s="114">
        <v>34713</v>
      </c>
      <c r="C25" s="114">
        <v>0</v>
      </c>
    </row>
    <row r="26" spans="1:4" s="58" customFormat="1" ht="12.75" customHeight="1" x14ac:dyDescent="0.2">
      <c r="A26" s="139">
        <v>1989</v>
      </c>
      <c r="B26" s="114">
        <v>34747</v>
      </c>
      <c r="C26" s="114">
        <v>0</v>
      </c>
    </row>
    <row r="27" spans="1:4" s="17" customFormat="1" ht="25.5" customHeight="1" x14ac:dyDescent="0.2">
      <c r="A27" s="64">
        <v>1990</v>
      </c>
      <c r="B27" s="114">
        <v>39737</v>
      </c>
      <c r="C27" s="114">
        <v>0</v>
      </c>
      <c r="D27" s="58"/>
    </row>
    <row r="28" spans="1:4" s="17" customFormat="1" ht="12.75" customHeight="1" x14ac:dyDescent="0.2">
      <c r="A28" s="64">
        <v>1991</v>
      </c>
      <c r="B28" s="114">
        <v>46687</v>
      </c>
      <c r="C28" s="114">
        <v>13500</v>
      </c>
      <c r="D28" s="58"/>
    </row>
    <row r="29" spans="1:4" s="17" customFormat="1" ht="12.75" customHeight="1" x14ac:dyDescent="0.2">
      <c r="A29" s="64">
        <v>1992</v>
      </c>
      <c r="B29" s="114">
        <v>51266</v>
      </c>
      <c r="C29" s="114">
        <v>30836</v>
      </c>
      <c r="D29" s="58"/>
    </row>
    <row r="30" spans="1:4" s="17" customFormat="1" ht="12.75" customHeight="1" x14ac:dyDescent="0.2">
      <c r="A30" s="64">
        <v>1993</v>
      </c>
      <c r="B30" s="114">
        <v>56093</v>
      </c>
      <c r="C30" s="114">
        <v>33194</v>
      </c>
      <c r="D30" s="58"/>
    </row>
    <row r="31" spans="1:4" ht="12.75" customHeight="1" x14ac:dyDescent="0.2">
      <c r="A31" s="64">
        <v>1994</v>
      </c>
      <c r="B31" s="114">
        <v>60046</v>
      </c>
      <c r="C31" s="114">
        <v>35549</v>
      </c>
    </row>
    <row r="32" spans="1:4" ht="18" customHeight="1" x14ac:dyDescent="0.2">
      <c r="A32" s="64">
        <v>1995</v>
      </c>
      <c r="B32" s="114">
        <v>62770</v>
      </c>
      <c r="C32" s="114">
        <v>39537</v>
      </c>
    </row>
    <row r="33" spans="1:3" x14ac:dyDescent="0.2">
      <c r="A33" s="64">
        <v>1996</v>
      </c>
      <c r="B33" s="114">
        <v>64773</v>
      </c>
      <c r="C33" s="114">
        <v>42035</v>
      </c>
    </row>
    <row r="34" spans="1:3" x14ac:dyDescent="0.2">
      <c r="A34" s="64">
        <v>1997</v>
      </c>
      <c r="B34" s="114">
        <v>67604</v>
      </c>
      <c r="C34" s="114">
        <v>45372</v>
      </c>
    </row>
    <row r="35" spans="1:3" x14ac:dyDescent="0.2">
      <c r="A35" s="64">
        <v>1998</v>
      </c>
      <c r="B35" s="114">
        <v>73715</v>
      </c>
      <c r="C35" s="114">
        <v>49816</v>
      </c>
    </row>
    <row r="36" spans="1:3" x14ac:dyDescent="0.2">
      <c r="A36" s="64">
        <v>1999</v>
      </c>
      <c r="B36" s="114">
        <v>81211</v>
      </c>
      <c r="C36" s="114">
        <v>53935</v>
      </c>
    </row>
    <row r="37" spans="1:3" ht="18" customHeight="1" x14ac:dyDescent="0.2">
      <c r="A37" s="64">
        <v>2000</v>
      </c>
      <c r="B37" s="114">
        <v>82483</v>
      </c>
      <c r="C37" s="114">
        <v>53470</v>
      </c>
    </row>
    <row r="38" spans="1:3" x14ac:dyDescent="0.2">
      <c r="A38" s="64">
        <v>2001</v>
      </c>
      <c r="B38" s="114">
        <v>83317</v>
      </c>
      <c r="C38" s="114">
        <v>54529</v>
      </c>
    </row>
    <row r="39" spans="1:3" x14ac:dyDescent="0.2">
      <c r="A39" s="64">
        <v>2002</v>
      </c>
      <c r="B39" s="114">
        <v>87030</v>
      </c>
      <c r="C39" s="114">
        <v>58693</v>
      </c>
    </row>
    <row r="40" spans="1:3" x14ac:dyDescent="0.2">
      <c r="A40" s="64">
        <v>2003</v>
      </c>
      <c r="B40" s="114">
        <v>87769</v>
      </c>
      <c r="C40" s="114">
        <v>59522</v>
      </c>
    </row>
    <row r="41" spans="1:3" x14ac:dyDescent="0.2">
      <c r="A41" s="64">
        <v>2004</v>
      </c>
      <c r="B41" s="114">
        <v>86174</v>
      </c>
      <c r="C41" s="114">
        <v>60402</v>
      </c>
    </row>
    <row r="42" spans="1:3" ht="18" customHeight="1" x14ac:dyDescent="0.2">
      <c r="A42" s="64">
        <v>2005</v>
      </c>
      <c r="B42" s="114">
        <v>86756</v>
      </c>
      <c r="C42" s="114">
        <v>61953</v>
      </c>
    </row>
    <row r="43" spans="1:3" x14ac:dyDescent="0.2">
      <c r="A43" s="64">
        <v>2006</v>
      </c>
      <c r="B43" s="114">
        <v>88376</v>
      </c>
      <c r="C43" s="114">
        <v>61518</v>
      </c>
    </row>
    <row r="44" spans="1:3" x14ac:dyDescent="0.2">
      <c r="A44" s="64">
        <v>2007</v>
      </c>
      <c r="B44" s="114">
        <v>87846</v>
      </c>
      <c r="C44" s="114">
        <v>58999</v>
      </c>
    </row>
    <row r="45" spans="1:3" x14ac:dyDescent="0.2">
      <c r="A45" s="64">
        <v>2008</v>
      </c>
      <c r="B45" s="114">
        <v>86320</v>
      </c>
      <c r="C45" s="114">
        <v>58060</v>
      </c>
    </row>
    <row r="46" spans="1:3" x14ac:dyDescent="0.2">
      <c r="A46" s="64">
        <v>2009</v>
      </c>
      <c r="B46" s="114">
        <v>83760</v>
      </c>
      <c r="C46" s="114">
        <v>54305</v>
      </c>
    </row>
    <row r="47" spans="1:3" ht="18" customHeight="1" x14ac:dyDescent="0.2">
      <c r="A47" s="64">
        <v>2010</v>
      </c>
      <c r="B47" s="114">
        <v>83709</v>
      </c>
      <c r="C47" s="114">
        <v>52352</v>
      </c>
    </row>
    <row r="48" spans="1:3" x14ac:dyDescent="0.2">
      <c r="A48" s="64">
        <v>2011</v>
      </c>
      <c r="B48" s="114">
        <v>87318</v>
      </c>
      <c r="C48" s="114">
        <v>52336</v>
      </c>
    </row>
    <row r="49" spans="1:3" x14ac:dyDescent="0.2">
      <c r="A49" s="64">
        <v>2012</v>
      </c>
      <c r="B49" s="114">
        <v>91148</v>
      </c>
      <c r="C49" s="114">
        <v>53133</v>
      </c>
    </row>
    <row r="50" spans="1:3" x14ac:dyDescent="0.2">
      <c r="A50" s="64">
        <v>2013</v>
      </c>
      <c r="B50" s="114">
        <v>98863</v>
      </c>
      <c r="C50" s="114">
        <v>55521</v>
      </c>
    </row>
    <row r="51" spans="1:3" x14ac:dyDescent="0.2">
      <c r="A51" s="64">
        <v>2014</v>
      </c>
      <c r="B51" s="114">
        <v>107107</v>
      </c>
      <c r="C51" s="114">
        <v>56731</v>
      </c>
    </row>
    <row r="52" spans="1:3" ht="18" customHeight="1" x14ac:dyDescent="0.2">
      <c r="A52" s="64">
        <v>2015</v>
      </c>
      <c r="B52" s="114">
        <v>112212</v>
      </c>
      <c r="C52" s="114">
        <v>57292</v>
      </c>
    </row>
    <row r="53" spans="1:3" x14ac:dyDescent="0.2">
      <c r="A53" s="64">
        <v>2016</v>
      </c>
      <c r="B53" s="114">
        <v>109743</v>
      </c>
      <c r="C53" s="114">
        <v>49187</v>
      </c>
    </row>
    <row r="54" spans="1:3" x14ac:dyDescent="0.2">
      <c r="A54" s="64">
        <v>2017</v>
      </c>
      <c r="B54" s="114">
        <v>108670</v>
      </c>
      <c r="C54" s="114">
        <v>40735</v>
      </c>
    </row>
    <row r="55" spans="1:3" x14ac:dyDescent="0.2">
      <c r="A55" s="64">
        <v>2018</v>
      </c>
      <c r="B55" s="114">
        <v>120081</v>
      </c>
      <c r="C55" s="114">
        <v>40338</v>
      </c>
    </row>
    <row r="56" spans="1:3" x14ac:dyDescent="0.2">
      <c r="A56" s="64">
        <v>2019</v>
      </c>
      <c r="B56" s="114">
        <v>134010</v>
      </c>
      <c r="C56" s="114">
        <v>45586</v>
      </c>
    </row>
    <row r="57" spans="1:3" ht="18" customHeight="1" x14ac:dyDescent="0.2">
      <c r="A57" s="64">
        <v>2020</v>
      </c>
      <c r="B57" s="114">
        <v>141128</v>
      </c>
      <c r="C57" s="114">
        <v>43394</v>
      </c>
    </row>
    <row r="58" spans="1:3" ht="18" customHeight="1" x14ac:dyDescent="0.2">
      <c r="A58" s="64">
        <v>2021</v>
      </c>
      <c r="B58" s="114">
        <v>156139</v>
      </c>
      <c r="C58" s="114">
        <v>48397</v>
      </c>
    </row>
    <row r="59" spans="1:3" ht="13.15" customHeight="1" x14ac:dyDescent="0.2">
      <c r="A59" s="64">
        <v>2022</v>
      </c>
      <c r="B59" s="114">
        <v>165183</v>
      </c>
      <c r="C59" s="114">
        <v>51900</v>
      </c>
    </row>
    <row r="61" spans="1:3" s="30" customFormat="1" ht="11.25" x14ac:dyDescent="0.2">
      <c r="A61" s="99" t="s">
        <v>126</v>
      </c>
    </row>
    <row r="62" spans="1:3" x14ac:dyDescent="0.2">
      <c r="A62" s="152"/>
    </row>
    <row r="63" spans="1:3" s="30" customFormat="1" ht="11.25" x14ac:dyDescent="0.2">
      <c r="A63" s="65" t="s">
        <v>155</v>
      </c>
    </row>
  </sheetData>
  <mergeCells count="1">
    <mergeCell ref="B3:C3"/>
  </mergeCells>
  <phoneticPr fontId="0" type="noConversion"/>
  <pageMargins left="0.74803149606299213" right="0.39370078740157483" top="0.59055118110236215" bottom="0.98425196850393704" header="0.39370078740157483" footer="0.39370078740157483"/>
  <pageSetup paperSize="9" orientation="portrait" r:id="rId1"/>
  <headerFooter scaleWithDoc="0">
    <oddHeader>&amp;L&amp;G</oddHeader>
    <oddFooter>&amp;LKela | Section for Analytics and Statistics&amp;2
&amp;G
&amp;10PO Box 450 | FIN-00101 HELSINKI | tilastot@kela.fi | www.kela.fi/statistics&amp;R&amp;P(&amp;N)</oddFooter>
  </headerFooter>
  <rowBreaks count="1" manualBreakCount="1">
    <brk id="36" max="16383" man="1"/>
  </rowBreaks>
  <ignoredErrors>
    <ignoredError sqref="B2" unlocked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6"/>
  <dimension ref="A1:K197"/>
  <sheetViews>
    <sheetView zoomScaleNormal="100" workbookViewId="0">
      <pane xSplit="1" ySplit="4" topLeftCell="B5" activePane="bottomRight" state="frozen"/>
      <selection activeCell="A63" sqref="A63"/>
      <selection pane="topRight" activeCell="A63" sqref="A63"/>
      <selection pane="bottomLeft" activeCell="A63" sqref="A63"/>
      <selection pane="bottomRight" activeCell="B5" sqref="B5"/>
    </sheetView>
  </sheetViews>
  <sheetFormatPr defaultColWidth="9.28515625" defaultRowHeight="15" x14ac:dyDescent="0.2"/>
  <cols>
    <col min="1" max="1" width="6.28515625" style="67" customWidth="1"/>
    <col min="2" max="2" width="12.28515625" style="4" customWidth="1"/>
    <col min="3" max="3" width="14" style="4" customWidth="1"/>
    <col min="4" max="4" width="6.7109375" style="4" customWidth="1"/>
    <col min="5" max="5" width="2.7109375" style="4" customWidth="1"/>
    <col min="6" max="6" width="12.28515625" style="4" customWidth="1"/>
    <col min="7" max="7" width="14" style="4" customWidth="1"/>
    <col min="8" max="8" width="6.7109375" style="4" customWidth="1"/>
    <col min="9" max="9" width="9.28515625" style="4"/>
    <col min="10" max="11" width="13.7109375" style="4" hidden="1" customWidth="1"/>
    <col min="12" max="16384" width="9.28515625" style="4"/>
  </cols>
  <sheetData>
    <row r="1" spans="1:11" s="13" customFormat="1" ht="18" x14ac:dyDescent="0.25">
      <c r="A1" s="12" t="s">
        <v>2</v>
      </c>
      <c r="B1" s="12" t="str">
        <f>"Expenditure on rehabilitation benefits and services, 1967–"&amp;A60</f>
        <v>Expenditure on rehabilitation benefits and services, 1967–2022</v>
      </c>
    </row>
    <row r="2" spans="1:11" s="16" customFormat="1" ht="6.75" customHeight="1" x14ac:dyDescent="0.2">
      <c r="A2" s="63"/>
      <c r="B2" s="94" t="str">
        <f>CONCATENATE(LEFT(B1,LEN(B1)-9),"1990–",(RIGHT(B1,4)))</f>
        <v>Expenditure on rehabilitation benefits and services, 1990–2022</v>
      </c>
      <c r="J2" s="78">
        <v>1000000</v>
      </c>
      <c r="K2" s="77"/>
    </row>
    <row r="3" spans="1:11" s="16" customFormat="1" ht="15" customHeight="1" x14ac:dyDescent="0.2">
      <c r="A3" s="113" t="s">
        <v>26</v>
      </c>
      <c r="B3" s="95" t="s">
        <v>30</v>
      </c>
      <c r="C3" s="184" t="str">
        <f>"(At "&amp;RIGHT(B1,4)&amp;" prices)"</f>
        <v>(At 2022 prices)</v>
      </c>
      <c r="D3" s="184"/>
      <c r="F3" s="36" t="str">
        <f>B3</f>
        <v>Million euros</v>
      </c>
      <c r="G3" s="185" t="s">
        <v>32</v>
      </c>
      <c r="H3" s="185"/>
      <c r="J3" s="79" t="s">
        <v>52</v>
      </c>
      <c r="K3" s="142" t="s">
        <v>32</v>
      </c>
    </row>
    <row r="4" spans="1:11" s="118" customFormat="1" ht="28.15" customHeight="1" x14ac:dyDescent="0.2">
      <c r="A4" s="116"/>
      <c r="B4" s="170" t="s">
        <v>122</v>
      </c>
      <c r="C4" s="170" t="s">
        <v>123</v>
      </c>
      <c r="D4" s="104" t="s">
        <v>31</v>
      </c>
      <c r="E4" s="117"/>
      <c r="F4" s="172" t="str">
        <f>B4</f>
        <v>Rehabilitation 
services¹</v>
      </c>
      <c r="G4" s="172" t="str">
        <f>C4</f>
        <v>Rehabilitation
allowance²</v>
      </c>
      <c r="H4" s="170" t="str">
        <f>D4</f>
        <v>Total</v>
      </c>
      <c r="I4" s="171"/>
      <c r="J4" s="166" t="str">
        <f>B4</f>
        <v>Rehabilitation 
services¹</v>
      </c>
      <c r="K4" s="166" t="str">
        <f>C4</f>
        <v>Rehabilitation
allowance²</v>
      </c>
    </row>
    <row r="5" spans="1:11" s="59" customFormat="1" ht="18" customHeight="1" x14ac:dyDescent="0.2">
      <c r="A5" s="140">
        <v>1967</v>
      </c>
      <c r="B5" s="121">
        <f>F5*'Inflation factors 2022'!B33</f>
        <v>1.0732000795892105</v>
      </c>
      <c r="C5" s="122" t="str">
        <f>IF(G5="..","..",G5*'Inflation factors 2022'!B33)</f>
        <v>..</v>
      </c>
      <c r="D5" s="123">
        <f>H5*'Inflation factors 2022'!B33</f>
        <v>1.0732000795892105</v>
      </c>
      <c r="E5" s="124"/>
      <c r="F5" s="121">
        <f>J5/$J$2</f>
        <v>9.7078071153584175E-2</v>
      </c>
      <c r="G5" s="122" t="str">
        <f>IF(K5=0,"..",K5/$J$2)</f>
        <v>..</v>
      </c>
      <c r="H5" s="125">
        <f>SUM(F5:G5)</f>
        <v>9.7078071153584175E-2</v>
      </c>
      <c r="J5" s="78">
        <v>97078.071153584169</v>
      </c>
      <c r="K5" s="141"/>
    </row>
    <row r="6" spans="1:11" s="59" customFormat="1" ht="12.75" customHeight="1" x14ac:dyDescent="0.2">
      <c r="A6" s="140">
        <v>1968</v>
      </c>
      <c r="B6" s="121">
        <f>F6*'Inflation factors 2022'!B34</f>
        <v>2.6151102073585535</v>
      </c>
      <c r="C6" s="122" t="str">
        <f>IF(G6="..","..",G6*'Inflation factors 2022'!B34)</f>
        <v>..</v>
      </c>
      <c r="D6" s="123">
        <f>H6*'Inflation factors 2022'!B34</f>
        <v>2.6151102073585535</v>
      </c>
      <c r="E6" s="124"/>
      <c r="F6" s="121">
        <f>J6/$J$2</f>
        <v>0.25640249389057362</v>
      </c>
      <c r="G6" s="122" t="str">
        <f>IF(K6=0,"..",K6/$J$2)</f>
        <v>..</v>
      </c>
      <c r="H6" s="125">
        <f>SUM(F6:G6)</f>
        <v>0.25640249389057362</v>
      </c>
      <c r="J6" s="78">
        <v>256402.49389057362</v>
      </c>
      <c r="K6" s="141"/>
    </row>
    <row r="7" spans="1:11" s="59" customFormat="1" ht="12.75" customHeight="1" x14ac:dyDescent="0.2">
      <c r="A7" s="140">
        <v>1969</v>
      </c>
      <c r="B7" s="121">
        <f>F7*'Inflation factors 2022'!B35</f>
        <v>4.3157973047354767</v>
      </c>
      <c r="C7" s="122" t="str">
        <f>IF(G7="..","..",G7*'Inflation factors 2022'!B35)</f>
        <v>..</v>
      </c>
      <c r="D7" s="123">
        <f>H7*'Inflation factors 2022'!B35</f>
        <v>4.3157973047354767</v>
      </c>
      <c r="E7" s="124"/>
      <c r="F7" s="121">
        <f>J7/$J$2</f>
        <v>0.43281480995605248</v>
      </c>
      <c r="G7" s="122" t="str">
        <f>IF(K7=0,"..",K7/$J$2)</f>
        <v>..</v>
      </c>
      <c r="H7" s="125">
        <f>SUM(F7:G7)</f>
        <v>0.43281480995605248</v>
      </c>
      <c r="J7" s="78">
        <v>432814.80995605246</v>
      </c>
      <c r="K7" s="141"/>
    </row>
    <row r="8" spans="1:11" s="59" customFormat="1" ht="18" customHeight="1" x14ac:dyDescent="0.2">
      <c r="A8" s="140">
        <v>1970</v>
      </c>
      <c r="B8" s="121">
        <f>F8*'Inflation factors 2022'!B36</f>
        <v>5.7717736272410036</v>
      </c>
      <c r="C8" s="122" t="str">
        <f>IF(G8="..","..",G8*'Inflation factors 2022'!B36)</f>
        <v>..</v>
      </c>
      <c r="D8" s="123">
        <f>H8*'Inflation factors 2022'!B36</f>
        <v>5.7717736272410036</v>
      </c>
      <c r="E8" s="124"/>
      <c r="F8" s="121">
        <f t="shared" ref="F8:F27" si="0">J8/$J$2</f>
        <v>0.59462841400467226</v>
      </c>
      <c r="G8" s="122" t="str">
        <f t="shared" ref="G8:G53" si="1">IF(K8=0,"..",K8/$J$2)</f>
        <v>..</v>
      </c>
      <c r="H8" s="125">
        <f t="shared" ref="H8:H27" si="2">SUM(F8:G8)</f>
        <v>0.59462841400467226</v>
      </c>
      <c r="J8" s="78">
        <v>594628.4140046722</v>
      </c>
      <c r="K8" s="78">
        <v>0</v>
      </c>
    </row>
    <row r="9" spans="1:11" s="59" customFormat="1" ht="12.75" customHeight="1" x14ac:dyDescent="0.2">
      <c r="A9" s="140">
        <v>1971</v>
      </c>
      <c r="B9" s="121">
        <f>F9*'Inflation factors 2022'!B37</f>
        <v>7.5978264804018121</v>
      </c>
      <c r="C9" s="122" t="str">
        <f>IF(G9="..","..",G9*'Inflation factors 2022'!B37)</f>
        <v>..</v>
      </c>
      <c r="D9" s="123">
        <f>H9*'Inflation factors 2022'!B37</f>
        <v>7.5978264804018121</v>
      </c>
      <c r="E9" s="124"/>
      <c r="F9" s="121">
        <f t="shared" si="0"/>
        <v>0.8334889071653101</v>
      </c>
      <c r="G9" s="122" t="str">
        <f t="shared" si="1"/>
        <v>..</v>
      </c>
      <c r="H9" s="125">
        <f t="shared" si="2"/>
        <v>0.8334889071653101</v>
      </c>
      <c r="J9" s="78">
        <v>833488.90716531011</v>
      </c>
      <c r="K9" s="78">
        <v>0</v>
      </c>
    </row>
    <row r="10" spans="1:11" s="59" customFormat="1" ht="12.75" customHeight="1" x14ac:dyDescent="0.2">
      <c r="A10" s="140">
        <v>1972</v>
      </c>
      <c r="B10" s="121">
        <f>F10*'Inflation factors 2022'!B38</f>
        <v>9.2632367349123061</v>
      </c>
      <c r="C10" s="122" t="str">
        <f>IF(G10="..","..",G10*'Inflation factors 2022'!B38)</f>
        <v>..</v>
      </c>
      <c r="D10" s="123">
        <f>H10*'Inflation factors 2022'!B38</f>
        <v>9.2632367349123061</v>
      </c>
      <c r="E10" s="124"/>
      <c r="F10" s="121">
        <f t="shared" si="0"/>
        <v>1.0887981795338839</v>
      </c>
      <c r="G10" s="122" t="str">
        <f t="shared" si="1"/>
        <v>..</v>
      </c>
      <c r="H10" s="125">
        <f t="shared" si="2"/>
        <v>1.0887981795338839</v>
      </c>
      <c r="J10" s="78">
        <v>1088798.1795338839</v>
      </c>
      <c r="K10" s="78">
        <v>0</v>
      </c>
    </row>
    <row r="11" spans="1:11" s="59" customFormat="1" ht="12.75" customHeight="1" x14ac:dyDescent="0.2">
      <c r="A11" s="140">
        <v>1973</v>
      </c>
      <c r="B11" s="121">
        <f>F11*'Inflation factors 2022'!B39</f>
        <v>9.6404646164800667</v>
      </c>
      <c r="C11" s="122" t="str">
        <f>IF(G11="..","..",G11*'Inflation factors 2022'!B39)</f>
        <v>..</v>
      </c>
      <c r="D11" s="123">
        <f>H11*'Inflation factors 2022'!B39</f>
        <v>9.6404646164800667</v>
      </c>
      <c r="E11" s="124"/>
      <c r="F11" s="121">
        <f t="shared" si="0"/>
        <v>1.2658832473052088</v>
      </c>
      <c r="G11" s="122" t="str">
        <f t="shared" si="1"/>
        <v>..</v>
      </c>
      <c r="H11" s="125">
        <f t="shared" si="2"/>
        <v>1.2658832473052088</v>
      </c>
      <c r="J11" s="78">
        <v>1265883.2473052088</v>
      </c>
      <c r="K11" s="78">
        <v>0</v>
      </c>
    </row>
    <row r="12" spans="1:11" s="59" customFormat="1" ht="12.75" customHeight="1" x14ac:dyDescent="0.2">
      <c r="A12" s="140">
        <v>1974</v>
      </c>
      <c r="B12" s="121">
        <f>F12*'Inflation factors 2022'!B40</f>
        <v>11.4675271731113</v>
      </c>
      <c r="C12" s="122" t="str">
        <f>IF(G12="..","..",G12*'Inflation factors 2022'!B40)</f>
        <v>..</v>
      </c>
      <c r="D12" s="123">
        <f>H12*'Inflation factors 2022'!B40</f>
        <v>11.4675271731113</v>
      </c>
      <c r="E12" s="124"/>
      <c r="F12" s="121">
        <f t="shared" si="0"/>
        <v>1.7678569326222349</v>
      </c>
      <c r="G12" s="122" t="str">
        <f t="shared" si="1"/>
        <v>..</v>
      </c>
      <c r="H12" s="125">
        <f t="shared" si="2"/>
        <v>1.7678569326222349</v>
      </c>
      <c r="J12" s="78">
        <v>1767856.9326222348</v>
      </c>
      <c r="K12" s="78">
        <v>0</v>
      </c>
    </row>
    <row r="13" spans="1:11" s="59" customFormat="1" ht="18" customHeight="1" x14ac:dyDescent="0.2">
      <c r="A13" s="140">
        <v>1975</v>
      </c>
      <c r="B13" s="121">
        <f>F13*'Inflation factors 2022'!B41</f>
        <v>14.221371399996919</v>
      </c>
      <c r="C13" s="122" t="str">
        <f>IF(G13="..","..",G13*'Inflation factors 2022'!B41)</f>
        <v>..</v>
      </c>
      <c r="D13" s="123">
        <f>H13*'Inflation factors 2022'!B41</f>
        <v>14.221371399996919</v>
      </c>
      <c r="E13" s="124"/>
      <c r="F13" s="121">
        <f t="shared" si="0"/>
        <v>2.5828619866694251</v>
      </c>
      <c r="G13" s="122" t="str">
        <f t="shared" si="1"/>
        <v>..</v>
      </c>
      <c r="H13" s="125">
        <f t="shared" si="2"/>
        <v>2.5828619866694251</v>
      </c>
      <c r="J13" s="78">
        <v>2582861.9866694249</v>
      </c>
      <c r="K13" s="78">
        <v>0</v>
      </c>
    </row>
    <row r="14" spans="1:11" s="59" customFormat="1" ht="12.75" customHeight="1" x14ac:dyDescent="0.2">
      <c r="A14" s="140">
        <v>1976</v>
      </c>
      <c r="B14" s="121">
        <f>F14*'Inflation factors 2022'!B42</f>
        <v>17.065201149429541</v>
      </c>
      <c r="C14" s="122" t="str">
        <f>IF(G14="..","..",G14*'Inflation factors 2022'!B42)</f>
        <v>..</v>
      </c>
      <c r="D14" s="123">
        <f>H14*'Inflation factors 2022'!B42</f>
        <v>17.065201149429541</v>
      </c>
      <c r="E14" s="124"/>
      <c r="F14" s="121">
        <f t="shared" si="0"/>
        <v>3.54383734209256</v>
      </c>
      <c r="G14" s="122" t="str">
        <f t="shared" si="1"/>
        <v>..</v>
      </c>
      <c r="H14" s="125">
        <f t="shared" si="2"/>
        <v>3.54383734209256</v>
      </c>
      <c r="J14" s="78">
        <v>3543837.3420925601</v>
      </c>
      <c r="K14" s="78">
        <v>0</v>
      </c>
    </row>
    <row r="15" spans="1:11" s="59" customFormat="1" ht="12.75" customHeight="1" x14ac:dyDescent="0.2">
      <c r="A15" s="140">
        <v>1977</v>
      </c>
      <c r="B15" s="121">
        <f>F15*'Inflation factors 2022'!B43</f>
        <v>16.370314459719822</v>
      </c>
      <c r="C15" s="122" t="str">
        <f>IF(G15="..","..",G15*'Inflation factors 2022'!B43)</f>
        <v>..</v>
      </c>
      <c r="D15" s="123">
        <f>H15*'Inflation factors 2022'!B43</f>
        <v>16.370314459719822</v>
      </c>
      <c r="E15" s="124"/>
      <c r="F15" s="121">
        <f t="shared" si="0"/>
        <v>3.8299922801741748</v>
      </c>
      <c r="G15" s="122" t="str">
        <f t="shared" si="1"/>
        <v>..</v>
      </c>
      <c r="H15" s="125">
        <f t="shared" si="2"/>
        <v>3.8299922801741748</v>
      </c>
      <c r="J15" s="78">
        <v>3829992.2801741748</v>
      </c>
      <c r="K15" s="78">
        <v>0</v>
      </c>
    </row>
    <row r="16" spans="1:11" s="59" customFormat="1" ht="12.75" customHeight="1" x14ac:dyDescent="0.2">
      <c r="A16" s="140">
        <v>1978</v>
      </c>
      <c r="B16" s="121">
        <f>F16*'Inflation factors 2022'!B44</f>
        <v>20.022438426143001</v>
      </c>
      <c r="C16" s="122" t="str">
        <f>IF(G16="..","..",G16*'Inflation factors 2022'!B44)</f>
        <v>..</v>
      </c>
      <c r="D16" s="123">
        <f>H16*'Inflation factors 2022'!B44</f>
        <v>20.022438426143001</v>
      </c>
      <c r="E16" s="124"/>
      <c r="F16" s="121">
        <f t="shared" si="0"/>
        <v>5.0382038874957322</v>
      </c>
      <c r="G16" s="122" t="str">
        <f t="shared" si="1"/>
        <v>..</v>
      </c>
      <c r="H16" s="125">
        <f t="shared" si="2"/>
        <v>5.0382038874957322</v>
      </c>
      <c r="J16" s="78">
        <v>5038203.8874957319</v>
      </c>
      <c r="K16" s="78">
        <v>0</v>
      </c>
    </row>
    <row r="17" spans="1:11" s="59" customFormat="1" ht="12.75" customHeight="1" x14ac:dyDescent="0.2">
      <c r="A17" s="140">
        <v>1979</v>
      </c>
      <c r="B17" s="121">
        <f>F17*'Inflation factors 2022'!B45</f>
        <v>22.748620349401346</v>
      </c>
      <c r="C17" s="122" t="str">
        <f>IF(G17="..","..",G17*'Inflation factors 2022'!B45)</f>
        <v>..</v>
      </c>
      <c r="D17" s="123">
        <f>H17*'Inflation factors 2022'!B45</f>
        <v>22.748620349401346</v>
      </c>
      <c r="E17" s="124"/>
      <c r="F17" s="121">
        <f t="shared" si="0"/>
        <v>6.1421557992037981</v>
      </c>
      <c r="G17" s="122" t="str">
        <f t="shared" si="1"/>
        <v>..</v>
      </c>
      <c r="H17" s="125">
        <f t="shared" si="2"/>
        <v>6.1421557992037981</v>
      </c>
      <c r="J17" s="78">
        <v>6142155.7992037982</v>
      </c>
      <c r="K17" s="78">
        <v>0</v>
      </c>
    </row>
    <row r="18" spans="1:11" s="59" customFormat="1" ht="18" customHeight="1" x14ac:dyDescent="0.2">
      <c r="A18" s="140">
        <v>1980</v>
      </c>
      <c r="B18" s="121">
        <f>F18*'Inflation factors 2022'!B46</f>
        <v>24.825479235396678</v>
      </c>
      <c r="C18" s="122" t="str">
        <f>IF(G18="..","..",G18*'Inflation factors 2022'!B46)</f>
        <v>..</v>
      </c>
      <c r="D18" s="123">
        <f>H18*'Inflation factors 2022'!B46</f>
        <v>24.825479235396678</v>
      </c>
      <c r="E18" s="124"/>
      <c r="F18" s="121">
        <f t="shared" si="0"/>
        <v>7.478223868221396</v>
      </c>
      <c r="G18" s="122" t="str">
        <f t="shared" si="1"/>
        <v>..</v>
      </c>
      <c r="H18" s="125">
        <f t="shared" si="2"/>
        <v>7.478223868221396</v>
      </c>
      <c r="J18" s="78">
        <v>7478223.8682213956</v>
      </c>
      <c r="K18" s="78">
        <v>0</v>
      </c>
    </row>
    <row r="19" spans="1:11" s="59" customFormat="1" ht="12.75" customHeight="1" x14ac:dyDescent="0.2">
      <c r="A19" s="140">
        <v>1981</v>
      </c>
      <c r="B19" s="121">
        <f>F19*'Inflation factors 2022'!B47</f>
        <v>31.249002760946208</v>
      </c>
      <c r="C19" s="122" t="str">
        <f>IF(G19="..","..",G19*'Inflation factors 2022'!B47)</f>
        <v>..</v>
      </c>
      <c r="D19" s="123">
        <f>H19*'Inflation factors 2022'!B47</f>
        <v>31.249002760946208</v>
      </c>
      <c r="E19" s="124"/>
      <c r="F19" s="121">
        <f t="shared" si="0"/>
        <v>10.54464296226031</v>
      </c>
      <c r="G19" s="122" t="str">
        <f t="shared" si="1"/>
        <v>..</v>
      </c>
      <c r="H19" s="125">
        <f t="shared" si="2"/>
        <v>10.54464296226031</v>
      </c>
      <c r="J19" s="78">
        <v>10544642.96226031</v>
      </c>
      <c r="K19" s="78">
        <v>0</v>
      </c>
    </row>
    <row r="20" spans="1:11" s="59" customFormat="1" ht="12.75" customHeight="1" x14ac:dyDescent="0.2">
      <c r="A20" s="140">
        <v>1982</v>
      </c>
      <c r="B20" s="121">
        <f>F20*'Inflation factors 2022'!B48</f>
        <v>39.214202073136136</v>
      </c>
      <c r="C20" s="122" t="str">
        <f>IF(G20="..","..",G20*'Inflation factors 2022'!B48)</f>
        <v>..</v>
      </c>
      <c r="D20" s="123">
        <f>H20*'Inflation factors 2022'!B48</f>
        <v>39.214202073136136</v>
      </c>
      <c r="E20" s="124"/>
      <c r="F20" s="121">
        <f t="shared" si="0"/>
        <v>14.461975232645949</v>
      </c>
      <c r="G20" s="122" t="str">
        <f t="shared" si="1"/>
        <v>..</v>
      </c>
      <c r="H20" s="125">
        <f t="shared" si="2"/>
        <v>14.461975232645949</v>
      </c>
      <c r="J20" s="78">
        <v>14461975.232645949</v>
      </c>
      <c r="K20" s="78">
        <v>0</v>
      </c>
    </row>
    <row r="21" spans="1:11" s="59" customFormat="1" ht="12.75" customHeight="1" x14ac:dyDescent="0.2">
      <c r="A21" s="140">
        <v>1983</v>
      </c>
      <c r="B21" s="121">
        <f>F21*'Inflation factors 2022'!B49</f>
        <v>45.489555490037304</v>
      </c>
      <c r="C21" s="122" t="str">
        <f>IF(G21="..","..",G21*'Inflation factors 2022'!B49)</f>
        <v>..</v>
      </c>
      <c r="D21" s="123">
        <f>H21*'Inflation factors 2022'!B49</f>
        <v>45.489555490037304</v>
      </c>
      <c r="E21" s="124"/>
      <c r="F21" s="121">
        <f t="shared" si="0"/>
        <v>18.210160905389245</v>
      </c>
      <c r="G21" s="122" t="str">
        <f t="shared" si="1"/>
        <v>..</v>
      </c>
      <c r="H21" s="125">
        <f t="shared" si="2"/>
        <v>18.210160905389245</v>
      </c>
      <c r="J21" s="78">
        <v>18210160.905389246</v>
      </c>
      <c r="K21" s="78">
        <v>0</v>
      </c>
    </row>
    <row r="22" spans="1:11" s="59" customFormat="1" ht="12.75" customHeight="1" x14ac:dyDescent="0.2">
      <c r="A22" s="140">
        <v>1984</v>
      </c>
      <c r="B22" s="121">
        <f>F22*'Inflation factors 2022'!B50</f>
        <v>55.337389381836218</v>
      </c>
      <c r="C22" s="122" t="str">
        <f>IF(G22="..","..",G22*'Inflation factors 2022'!B50)</f>
        <v>..</v>
      </c>
      <c r="D22" s="123">
        <f>H22*'Inflation factors 2022'!B50</f>
        <v>55.337389381836218</v>
      </c>
      <c r="E22" s="124"/>
      <c r="F22" s="121">
        <f t="shared" si="0"/>
        <v>23.70159761711346</v>
      </c>
      <c r="G22" s="122" t="str">
        <f t="shared" si="1"/>
        <v>..</v>
      </c>
      <c r="H22" s="125">
        <f t="shared" si="2"/>
        <v>23.70159761711346</v>
      </c>
      <c r="J22" s="78">
        <v>23701597.61711346</v>
      </c>
      <c r="K22" s="78">
        <v>0</v>
      </c>
    </row>
    <row r="23" spans="1:11" s="59" customFormat="1" ht="18" customHeight="1" x14ac:dyDescent="0.2">
      <c r="A23" s="140">
        <v>1985</v>
      </c>
      <c r="B23" s="121">
        <f>F23*'Inflation factors 2022'!B51</f>
        <v>69.413584272894497</v>
      </c>
      <c r="C23" s="122" t="str">
        <f>IF(G23="..","..",G23*'Inflation factors 2022'!B51)</f>
        <v>..</v>
      </c>
      <c r="D23" s="123">
        <f>H23*'Inflation factors 2022'!B51</f>
        <v>69.413584272894497</v>
      </c>
      <c r="E23" s="124"/>
      <c r="F23" s="121">
        <f t="shared" si="0"/>
        <v>31.478085954121703</v>
      </c>
      <c r="G23" s="122" t="str">
        <f t="shared" si="1"/>
        <v>..</v>
      </c>
      <c r="H23" s="125">
        <f t="shared" si="2"/>
        <v>31.478085954121703</v>
      </c>
      <c r="J23" s="78">
        <v>31478085.954121701</v>
      </c>
      <c r="K23" s="78">
        <v>0</v>
      </c>
    </row>
    <row r="24" spans="1:11" s="59" customFormat="1" ht="12.75" customHeight="1" x14ac:dyDescent="0.2">
      <c r="A24" s="140">
        <v>1986</v>
      </c>
      <c r="B24" s="121">
        <f>F24*'Inflation factors 2022'!B52</f>
        <v>84.124828157824467</v>
      </c>
      <c r="C24" s="122" t="str">
        <f>IF(G24="..","..",G24*'Inflation factors 2022'!B52)</f>
        <v>..</v>
      </c>
      <c r="D24" s="123">
        <f>H24*'Inflation factors 2022'!B52</f>
        <v>84.124828157824467</v>
      </c>
      <c r="E24" s="124"/>
      <c r="F24" s="121">
        <f t="shared" si="0"/>
        <v>39.520630771999407</v>
      </c>
      <c r="G24" s="122" t="str">
        <f t="shared" si="1"/>
        <v>..</v>
      </c>
      <c r="H24" s="125">
        <f t="shared" si="2"/>
        <v>39.520630771999407</v>
      </c>
      <c r="J24" s="78">
        <v>39520630.771999404</v>
      </c>
      <c r="K24" s="78">
        <v>0</v>
      </c>
    </row>
    <row r="25" spans="1:11" s="59" customFormat="1" ht="12.75" customHeight="1" x14ac:dyDescent="0.2">
      <c r="A25" s="140">
        <v>1987</v>
      </c>
      <c r="B25" s="121">
        <f>F25*'Inflation factors 2022'!B53</f>
        <v>94.378750458087595</v>
      </c>
      <c r="C25" s="122" t="str">
        <f>IF(G25="..","..",G25*'Inflation factors 2022'!B53)</f>
        <v>..</v>
      </c>
      <c r="D25" s="123">
        <f>H25*'Inflation factors 2022'!B53</f>
        <v>94.378750458087595</v>
      </c>
      <c r="E25" s="124"/>
      <c r="F25" s="121">
        <f t="shared" si="0"/>
        <v>45.962228355475276</v>
      </c>
      <c r="G25" s="122" t="str">
        <f t="shared" si="1"/>
        <v>..</v>
      </c>
      <c r="H25" s="125">
        <f t="shared" si="2"/>
        <v>45.962228355475276</v>
      </c>
      <c r="J25" s="78">
        <v>45962228.355475277</v>
      </c>
      <c r="K25" s="78">
        <v>0</v>
      </c>
    </row>
    <row r="26" spans="1:11" s="59" customFormat="1" ht="12.75" customHeight="1" x14ac:dyDescent="0.2">
      <c r="A26" s="140">
        <v>1988</v>
      </c>
      <c r="B26" s="121">
        <f>F26*'Inflation factors 2022'!B54</f>
        <v>105.92221290869632</v>
      </c>
      <c r="C26" s="122" t="str">
        <f>IF(G26="..","..",G26*'Inflation factors 2022'!B54)</f>
        <v>..</v>
      </c>
      <c r="D26" s="123">
        <f>H26*'Inflation factors 2022'!B54</f>
        <v>105.92221290869632</v>
      </c>
      <c r="E26" s="124"/>
      <c r="F26" s="121">
        <f t="shared" si="0"/>
        <v>54.114297151064711</v>
      </c>
      <c r="G26" s="122" t="str">
        <f t="shared" si="1"/>
        <v>..</v>
      </c>
      <c r="H26" s="125">
        <f t="shared" si="2"/>
        <v>54.114297151064711</v>
      </c>
      <c r="J26" s="78">
        <v>54114297.151064709</v>
      </c>
      <c r="K26" s="78">
        <v>0</v>
      </c>
    </row>
    <row r="27" spans="1:11" s="59" customFormat="1" ht="12.75" customHeight="1" x14ac:dyDescent="0.2">
      <c r="A27" s="140">
        <v>1989</v>
      </c>
      <c r="B27" s="121">
        <f>F27*'Inflation factors 2022'!B55</f>
        <v>110.78246443860407</v>
      </c>
      <c r="C27" s="122" t="str">
        <f>IF(G27="..","..",G27*'Inflation factors 2022'!B55)</f>
        <v>..</v>
      </c>
      <c r="D27" s="123">
        <f>H27*'Inflation factors 2022'!B55</f>
        <v>110.78246443860407</v>
      </c>
      <c r="E27" s="124"/>
      <c r="F27" s="121">
        <f t="shared" si="0"/>
        <v>60.323627208097243</v>
      </c>
      <c r="G27" s="122" t="str">
        <f t="shared" si="1"/>
        <v>..</v>
      </c>
      <c r="H27" s="125">
        <f t="shared" si="2"/>
        <v>60.323627208097243</v>
      </c>
      <c r="J27" s="78">
        <v>60323627.208097242</v>
      </c>
      <c r="K27" s="78">
        <v>0</v>
      </c>
    </row>
    <row r="28" spans="1:11" s="6" customFormat="1" ht="18" customHeight="1" x14ac:dyDescent="0.2">
      <c r="A28" s="63">
        <v>1990</v>
      </c>
      <c r="B28" s="121">
        <f>F28*'Inflation factors 2022'!B56</f>
        <v>132.25735209649628</v>
      </c>
      <c r="C28" s="122" t="str">
        <f>IF(G28="..","..",G28*'Inflation factors 2022'!B56)</f>
        <v>..</v>
      </c>
      <c r="D28" s="123">
        <f>SUM(B28:C28)</f>
        <v>132.25735209649628</v>
      </c>
      <c r="E28" s="124"/>
      <c r="F28" s="121">
        <v>76.400000000000006</v>
      </c>
      <c r="G28" s="122" t="str">
        <f t="shared" si="1"/>
        <v>..</v>
      </c>
      <c r="H28" s="125">
        <f>SUM(F28:G28)</f>
        <v>76.400000000000006</v>
      </c>
      <c r="J28" s="78">
        <v>76438048.81822753</v>
      </c>
      <c r="K28" s="78">
        <v>0</v>
      </c>
    </row>
    <row r="29" spans="1:11" s="6" customFormat="1" ht="12.75" x14ac:dyDescent="0.2">
      <c r="A29" s="63">
        <v>1991</v>
      </c>
      <c r="B29" s="121">
        <f>F29*'Inflation factors 2022'!B57</f>
        <v>151.78475487830104</v>
      </c>
      <c r="C29" s="122">
        <f>IF(G29="..","..",G29*'Inflation factors 2022'!B57)</f>
        <v>17.204942430408675</v>
      </c>
      <c r="D29" s="123">
        <f t="shared" ref="D29:D40" si="3">SUM(B29:C29)</f>
        <v>168.98969730870971</v>
      </c>
      <c r="E29" s="123"/>
      <c r="F29" s="121">
        <v>91.3</v>
      </c>
      <c r="G29" s="122">
        <f t="shared" si="1"/>
        <v>10.348939491029697</v>
      </c>
      <c r="H29" s="125">
        <f t="shared" ref="H29:H53" si="4">SUM(F29:G29)</f>
        <v>101.64893949102969</v>
      </c>
      <c r="J29" s="78">
        <v>91261796.280692205</v>
      </c>
      <c r="K29" s="78">
        <v>10348939.491029697</v>
      </c>
    </row>
    <row r="30" spans="1:11" s="6" customFormat="1" ht="12.75" x14ac:dyDescent="0.2">
      <c r="A30" s="63">
        <v>1992</v>
      </c>
      <c r="B30" s="121">
        <f>F30*'Inflation factors 2022'!B58</f>
        <v>143.40211693548386</v>
      </c>
      <c r="C30" s="122">
        <f>IF(G30="..","..",G30*'Inflation factors 2022'!B58)</f>
        <v>75.365830509539435</v>
      </c>
      <c r="D30" s="123">
        <f t="shared" si="3"/>
        <v>218.76794744502331</v>
      </c>
      <c r="E30" s="123"/>
      <c r="F30" s="121">
        <v>88.5</v>
      </c>
      <c r="G30" s="122">
        <f t="shared" si="1"/>
        <v>46.511698311225032</v>
      </c>
      <c r="H30" s="125">
        <f t="shared" si="4"/>
        <v>135.01169831122502</v>
      </c>
      <c r="J30" s="78">
        <v>88513773.750237569</v>
      </c>
      <c r="K30" s="78">
        <v>46511698.311225034</v>
      </c>
    </row>
    <row r="31" spans="1:11" s="6" customFormat="1" ht="12.75" x14ac:dyDescent="0.2">
      <c r="A31" s="63">
        <v>1993</v>
      </c>
      <c r="B31" s="121">
        <f>F31*'Inflation factors 2022'!B59</f>
        <v>164.88730994536959</v>
      </c>
      <c r="C31" s="122">
        <f>IF(G31="..","..",G31*'Inflation factors 2022'!B59)</f>
        <v>81.235169030093218</v>
      </c>
      <c r="D31" s="123">
        <f t="shared" si="3"/>
        <v>246.1224789754628</v>
      </c>
      <c r="E31" s="123"/>
      <c r="F31" s="121">
        <v>103.9</v>
      </c>
      <c r="G31" s="122">
        <f t="shared" si="1"/>
        <v>51.188499982340268</v>
      </c>
      <c r="H31" s="125">
        <f t="shared" si="4"/>
        <v>155.08849998234027</v>
      </c>
      <c r="J31" s="78">
        <v>103877236.26871721</v>
      </c>
      <c r="K31" s="78">
        <v>51188499.982340269</v>
      </c>
    </row>
    <row r="32" spans="1:11" s="6" customFormat="1" ht="12.75" x14ac:dyDescent="0.2">
      <c r="A32" s="63">
        <v>1994</v>
      </c>
      <c r="B32" s="121">
        <f>F32*'Inflation factors 2022'!B60</f>
        <v>176.3032491209793</v>
      </c>
      <c r="C32" s="122">
        <f>IF(G32="..","..",G32*'Inflation factors 2022'!B60)</f>
        <v>78.412979282228136</v>
      </c>
      <c r="D32" s="123">
        <f t="shared" si="3"/>
        <v>254.71622840320742</v>
      </c>
      <c r="E32" s="123"/>
      <c r="F32" s="121">
        <v>112.3</v>
      </c>
      <c r="G32" s="122">
        <f t="shared" si="1"/>
        <v>49.946768521274926</v>
      </c>
      <c r="H32" s="125">
        <f t="shared" si="4"/>
        <v>162.24676852127493</v>
      </c>
      <c r="J32" s="78">
        <v>112252154.06686816</v>
      </c>
      <c r="K32" s="78">
        <v>49946768.521274924</v>
      </c>
    </row>
    <row r="33" spans="1:11" s="6" customFormat="1" ht="18" customHeight="1" x14ac:dyDescent="0.2">
      <c r="A33" s="63">
        <v>1995</v>
      </c>
      <c r="B33" s="121">
        <f>F33*'Inflation factors 2022'!B61</f>
        <v>188.88945128634984</v>
      </c>
      <c r="C33" s="122">
        <f>IF(G33="..","..",G33*'Inflation factors 2022'!B61)</f>
        <v>72.512114060197263</v>
      </c>
      <c r="D33" s="123">
        <f t="shared" si="3"/>
        <v>261.4015653465471</v>
      </c>
      <c r="E33" s="123"/>
      <c r="F33" s="121">
        <v>121.5</v>
      </c>
      <c r="G33" s="122">
        <f t="shared" si="1"/>
        <v>46.64221214215916</v>
      </c>
      <c r="H33" s="125">
        <f t="shared" si="4"/>
        <v>168.14221214215917</v>
      </c>
      <c r="J33" s="78">
        <v>121531586.5335291</v>
      </c>
      <c r="K33" s="78">
        <v>46642212.142159157</v>
      </c>
    </row>
    <row r="34" spans="1:11" s="6" customFormat="1" ht="12.75" x14ac:dyDescent="0.2">
      <c r="A34" s="63">
        <v>1996</v>
      </c>
      <c r="B34" s="121">
        <f>F34*'Inflation factors 2022'!B62</f>
        <v>195.52801461632157</v>
      </c>
      <c r="C34" s="122">
        <f>IF(G34="..","..",G34*'Inflation factors 2022'!B62)</f>
        <v>63.249771405259466</v>
      </c>
      <c r="D34" s="123">
        <f t="shared" si="3"/>
        <v>258.77778602158105</v>
      </c>
      <c r="E34" s="123"/>
      <c r="F34" s="121">
        <v>126.5</v>
      </c>
      <c r="G34" s="122">
        <f t="shared" si="1"/>
        <v>40.920458883938551</v>
      </c>
      <c r="H34" s="125">
        <f t="shared" si="4"/>
        <v>167.42045888393855</v>
      </c>
      <c r="J34" s="78">
        <v>126494644.05548182</v>
      </c>
      <c r="K34" s="78">
        <v>40920458.883938551</v>
      </c>
    </row>
    <row r="35" spans="1:11" s="6" customFormat="1" ht="12.75" x14ac:dyDescent="0.2">
      <c r="A35" s="63">
        <v>1997</v>
      </c>
      <c r="B35" s="121">
        <f>F35*'Inflation factors 2022'!B63</f>
        <v>206.72678571428571</v>
      </c>
      <c r="C35" s="122">
        <f>IF(G35="..","..",G35*'Inflation factors 2022'!B63)</f>
        <v>58.977279853417009</v>
      </c>
      <c r="D35" s="123">
        <f t="shared" si="3"/>
        <v>265.70406556770274</v>
      </c>
      <c r="E35" s="123"/>
      <c r="F35" s="121">
        <v>135.4</v>
      </c>
      <c r="G35" s="122">
        <f t="shared" si="1"/>
        <v>38.628393822121083</v>
      </c>
      <c r="H35" s="125">
        <f t="shared" si="4"/>
        <v>174.02839382212107</v>
      </c>
      <c r="J35" s="78">
        <v>135370761.87448809</v>
      </c>
      <c r="K35" s="78">
        <v>38628393.822121084</v>
      </c>
    </row>
    <row r="36" spans="1:11" s="6" customFormat="1" ht="12.75" x14ac:dyDescent="0.2">
      <c r="A36" s="63">
        <v>1998</v>
      </c>
      <c r="B36" s="121">
        <f>F36*'Inflation factors 2022'!B64</f>
        <v>225.84301236418133</v>
      </c>
      <c r="C36" s="122">
        <f>IF(G36="..","..",G36*'Inflation factors 2022'!B64)</f>
        <v>52.784686647716221</v>
      </c>
      <c r="D36" s="123">
        <f t="shared" si="3"/>
        <v>278.62769901189756</v>
      </c>
      <c r="E36" s="123"/>
      <c r="F36" s="121">
        <v>150</v>
      </c>
      <c r="G36" s="122">
        <f t="shared" si="1"/>
        <v>35.058436895049049</v>
      </c>
      <c r="H36" s="125">
        <f t="shared" si="4"/>
        <v>185.05843689504906</v>
      </c>
      <c r="J36" s="78">
        <v>150011689.06088907</v>
      </c>
      <c r="K36" s="78">
        <v>35058436.89504905</v>
      </c>
    </row>
    <row r="37" spans="1:11" s="6" customFormat="1" ht="12.75" x14ac:dyDescent="0.2">
      <c r="A37" s="63">
        <v>1999</v>
      </c>
      <c r="B37" s="121">
        <f>F37*'Inflation factors 2022'!B65</f>
        <v>250.63533333333334</v>
      </c>
      <c r="C37" s="122">
        <f>IF(G37="..","..",G37*'Inflation factors 2022'!B65)</f>
        <v>54.261300126309123</v>
      </c>
      <c r="D37" s="123">
        <f t="shared" si="3"/>
        <v>304.89663345964243</v>
      </c>
      <c r="E37" s="123"/>
      <c r="F37" s="121">
        <v>168.4</v>
      </c>
      <c r="G37" s="122">
        <f t="shared" si="1"/>
        <v>36.457760443208819</v>
      </c>
      <c r="H37" s="125">
        <f t="shared" si="4"/>
        <v>204.85776044320883</v>
      </c>
      <c r="J37" s="78">
        <v>168442058.41839439</v>
      </c>
      <c r="K37" s="78">
        <v>36457760.443208821</v>
      </c>
    </row>
    <row r="38" spans="1:11" s="6" customFormat="1" ht="18" customHeight="1" x14ac:dyDescent="0.2">
      <c r="A38" s="63">
        <v>2000</v>
      </c>
      <c r="B38" s="121">
        <f>F38*'Inflation factors 2022'!B66</f>
        <v>260.62054344580469</v>
      </c>
      <c r="C38" s="122">
        <f>IF(G38="..","..",G38*'Inflation factors 2022'!B66)</f>
        <v>55.429660623426372</v>
      </c>
      <c r="D38" s="123">
        <f t="shared" si="3"/>
        <v>316.05020406923109</v>
      </c>
      <c r="E38" s="123"/>
      <c r="F38" s="121">
        <v>181</v>
      </c>
      <c r="G38" s="122">
        <f t="shared" si="1"/>
        <v>38.495693548142953</v>
      </c>
      <c r="H38" s="125">
        <f t="shared" si="4"/>
        <v>219.49569354814295</v>
      </c>
      <c r="J38" s="78">
        <v>180996109.81326094</v>
      </c>
      <c r="K38" s="78">
        <v>38495693.548142955</v>
      </c>
    </row>
    <row r="39" spans="1:11" s="6" customFormat="1" ht="12.75" x14ac:dyDescent="0.2">
      <c r="A39" s="63">
        <v>2001</v>
      </c>
      <c r="B39" s="121">
        <f>F39*'Inflation factors 2022'!B67</f>
        <v>267.385347537548</v>
      </c>
      <c r="C39" s="122">
        <f>IF(G39="..","..",G39*'Inflation factors 2022'!B67)</f>
        <v>59.023653437130669</v>
      </c>
      <c r="D39" s="123">
        <f t="shared" si="3"/>
        <v>326.40900097467869</v>
      </c>
      <c r="E39" s="123"/>
      <c r="F39" s="121">
        <v>190.5</v>
      </c>
      <c r="G39" s="122">
        <f t="shared" si="1"/>
        <v>42.051690877318677</v>
      </c>
      <c r="H39" s="125">
        <f>SUM(F39:G39)</f>
        <v>232.55169087731866</v>
      </c>
      <c r="J39" s="78">
        <v>190475349.53655818</v>
      </c>
      <c r="K39" s="78">
        <v>42051690.87731868</v>
      </c>
    </row>
    <row r="40" spans="1:11" s="6" customFormat="1" ht="12.75" x14ac:dyDescent="0.2">
      <c r="A40" s="63">
        <v>2002</v>
      </c>
      <c r="B40" s="121">
        <f>F40*'Inflation factors 2022'!B68</f>
        <v>288.3092347377472</v>
      </c>
      <c r="C40" s="122">
        <f>IF(G40="..","..",G40*'Inflation factors 2022'!B68)</f>
        <v>68.39083422355975</v>
      </c>
      <c r="D40" s="123">
        <f t="shared" si="3"/>
        <v>356.70006896130695</v>
      </c>
      <c r="E40" s="123"/>
      <c r="F40" s="126">
        <v>208.6</v>
      </c>
      <c r="G40" s="122">
        <f t="shared" si="1"/>
        <v>49.482729999999997</v>
      </c>
      <c r="H40" s="125">
        <f t="shared" si="4"/>
        <v>258.08272999999997</v>
      </c>
      <c r="J40" s="78">
        <v>208639100</v>
      </c>
      <c r="K40" s="78">
        <v>49482730</v>
      </c>
    </row>
    <row r="41" spans="1:11" s="6" customFormat="1" ht="12.75" x14ac:dyDescent="0.2">
      <c r="A41" s="63">
        <v>2003</v>
      </c>
      <c r="B41" s="121">
        <f>F41*'Inflation factors 2022'!B69</f>
        <v>305.12101943402655</v>
      </c>
      <c r="C41" s="122">
        <f>IF(G41="..","..",G41*'Inflation factors 2022'!B69)</f>
        <v>75.290084401636548</v>
      </c>
      <c r="D41" s="123">
        <f t="shared" ref="D41:D46" si="5">SUM(B41:C41)</f>
        <v>380.41110383566308</v>
      </c>
      <c r="E41" s="123"/>
      <c r="F41" s="121">
        <v>222.7</v>
      </c>
      <c r="G41" s="122">
        <f t="shared" si="1"/>
        <v>54.952300000000001</v>
      </c>
      <c r="H41" s="125">
        <f t="shared" si="4"/>
        <v>277.65229999999997</v>
      </c>
      <c r="J41" s="78">
        <v>222738400</v>
      </c>
      <c r="K41" s="78">
        <v>54952300</v>
      </c>
    </row>
    <row r="42" spans="1:11" s="6" customFormat="1" ht="12.75" x14ac:dyDescent="0.2">
      <c r="A42" s="63">
        <v>2004</v>
      </c>
      <c r="B42" s="121">
        <f>F42*'Inflation factors 2022'!B70</f>
        <v>310.28673047473205</v>
      </c>
      <c r="C42" s="122">
        <f>IF(G42="..","..",G42*'Inflation factors 2022'!B70)</f>
        <v>80.253349310872892</v>
      </c>
      <c r="D42" s="123">
        <f t="shared" si="5"/>
        <v>390.54007978560492</v>
      </c>
      <c r="E42" s="123"/>
      <c r="F42" s="121">
        <v>226.89500000000001</v>
      </c>
      <c r="G42" s="122">
        <f t="shared" si="1"/>
        <v>58.684699999999999</v>
      </c>
      <c r="H42" s="125">
        <f t="shared" si="4"/>
        <v>285.5797</v>
      </c>
      <c r="J42" s="78">
        <v>226894800</v>
      </c>
      <c r="K42" s="78">
        <v>58684700</v>
      </c>
    </row>
    <row r="43" spans="1:11" s="6" customFormat="1" ht="18" customHeight="1" x14ac:dyDescent="0.2">
      <c r="A43" s="63">
        <v>2005</v>
      </c>
      <c r="B43" s="121">
        <f>F43*'Inflation factors 2022'!B71</f>
        <v>298.55717258055444</v>
      </c>
      <c r="C43" s="122">
        <f>IF(G43="..","..",G43*'Inflation factors 2022'!B71)</f>
        <v>80.300761491311931</v>
      </c>
      <c r="D43" s="123">
        <f t="shared" si="5"/>
        <v>378.85793407186634</v>
      </c>
      <c r="E43" s="123"/>
      <c r="F43" s="121">
        <v>220.2</v>
      </c>
      <c r="G43" s="122">
        <f t="shared" si="1"/>
        <v>59.2256</v>
      </c>
      <c r="H43" s="125">
        <f t="shared" si="4"/>
        <v>279.42559999999997</v>
      </c>
      <c r="J43" s="78">
        <v>220152000</v>
      </c>
      <c r="K43" s="78">
        <v>59225600</v>
      </c>
    </row>
    <row r="44" spans="1:11" s="6" customFormat="1" ht="12.75" x14ac:dyDescent="0.2">
      <c r="A44" s="63">
        <v>2006</v>
      </c>
      <c r="B44" s="121">
        <f>F44*'Inflation factors 2022'!B72</f>
        <v>296.38436090848808</v>
      </c>
      <c r="C44" s="122">
        <f>IF(G44="..","..",G44*'Inflation factors 2022'!B72)</f>
        <v>79.770289505968179</v>
      </c>
      <c r="D44" s="123">
        <f t="shared" si="5"/>
        <v>376.15465041445623</v>
      </c>
      <c r="E44" s="123"/>
      <c r="F44" s="121">
        <v>222.44499999999999</v>
      </c>
      <c r="G44" s="122">
        <f t="shared" si="1"/>
        <v>59.869900000000001</v>
      </c>
      <c r="H44" s="125">
        <f t="shared" si="4"/>
        <v>282.31489999999997</v>
      </c>
      <c r="J44" s="78">
        <v>222445300.00000003</v>
      </c>
      <c r="K44" s="78">
        <v>59869900</v>
      </c>
    </row>
    <row r="45" spans="1:11" s="6" customFormat="1" ht="12.75" x14ac:dyDescent="0.2">
      <c r="A45" s="63">
        <v>2007</v>
      </c>
      <c r="B45" s="121">
        <f>F45*'Inflation factors 2022'!B73</f>
        <v>302.92776137159029</v>
      </c>
      <c r="C45" s="122">
        <f>IF(G45="..","..",G45*'Inflation factors 2022'!B73)</f>
        <v>75.751547265121289</v>
      </c>
      <c r="D45" s="123">
        <f t="shared" si="5"/>
        <v>378.6793086367116</v>
      </c>
      <c r="E45" s="123"/>
      <c r="F45" s="121">
        <f t="shared" ref="F45:F53" si="6">J45/$J$2</f>
        <v>233.060013</v>
      </c>
      <c r="G45" s="122">
        <f t="shared" si="1"/>
        <v>58.280087999999999</v>
      </c>
      <c r="H45" s="123">
        <f t="shared" si="4"/>
        <v>291.340101</v>
      </c>
      <c r="J45" s="78">
        <v>233060013</v>
      </c>
      <c r="K45" s="78">
        <v>58280088</v>
      </c>
    </row>
    <row r="46" spans="1:11" s="6" customFormat="1" ht="12.75" x14ac:dyDescent="0.2">
      <c r="A46" s="63">
        <v>2008</v>
      </c>
      <c r="B46" s="121">
        <f>F46*'Inflation factors 2022'!B74</f>
        <v>295.16221417163138</v>
      </c>
      <c r="C46" s="122">
        <f>IF(G46="..","..",G46*'Inflation factors 2022'!B74)</f>
        <v>73.335800509817133</v>
      </c>
      <c r="D46" s="123">
        <f t="shared" si="5"/>
        <v>368.49801468144852</v>
      </c>
      <c r="E46" s="123"/>
      <c r="F46" s="121">
        <f t="shared" si="6"/>
        <v>236.303605</v>
      </c>
      <c r="G46" s="122">
        <f t="shared" si="1"/>
        <v>58.711830999999997</v>
      </c>
      <c r="H46" s="123">
        <f t="shared" si="4"/>
        <v>295.01543600000002</v>
      </c>
      <c r="J46" s="78">
        <v>236303605</v>
      </c>
      <c r="K46" s="78">
        <v>58711831</v>
      </c>
    </row>
    <row r="47" spans="1:11" s="6" customFormat="1" ht="12.75" x14ac:dyDescent="0.2">
      <c r="A47" s="63">
        <v>2009</v>
      </c>
      <c r="B47" s="121">
        <f>F47*'Inflation factors 2022'!B75</f>
        <v>293.00629533566433</v>
      </c>
      <c r="C47" s="122">
        <f>IF(G47="..","..",G47*'Inflation factors 2022'!B75)</f>
        <v>81.2693937551049</v>
      </c>
      <c r="D47" s="123">
        <f t="shared" ref="D47:D52" si="7">SUM(B47:C47)</f>
        <v>374.27568909076922</v>
      </c>
      <c r="E47" s="123"/>
      <c r="F47" s="121">
        <f t="shared" si="6"/>
        <v>234.60190499999999</v>
      </c>
      <c r="G47" s="122">
        <f t="shared" si="1"/>
        <v>65.070119300000002</v>
      </c>
      <c r="H47" s="123">
        <f t="shared" si="4"/>
        <v>299.67202429999998</v>
      </c>
      <c r="J47" s="78">
        <v>234601905</v>
      </c>
      <c r="K47" s="78">
        <v>65070119.299999997</v>
      </c>
    </row>
    <row r="48" spans="1:11" s="6" customFormat="1" ht="18" customHeight="1" x14ac:dyDescent="0.2">
      <c r="A48" s="63">
        <v>2010</v>
      </c>
      <c r="B48" s="121">
        <f>F48*'Inflation factors 2022'!B76</f>
        <v>292.85625082384848</v>
      </c>
      <c r="C48" s="122">
        <f>IF(G48="..","..",G48*'Inflation factors 2022'!B76)</f>
        <v>83.638381420390985</v>
      </c>
      <c r="D48" s="123">
        <f t="shared" si="7"/>
        <v>376.49463224423948</v>
      </c>
      <c r="E48" s="123"/>
      <c r="F48" s="121">
        <f t="shared" si="6"/>
        <v>237.336118</v>
      </c>
      <c r="G48" s="122">
        <f t="shared" si="1"/>
        <v>67.78209004</v>
      </c>
      <c r="H48" s="123">
        <f t="shared" si="4"/>
        <v>305.11820804000001</v>
      </c>
      <c r="J48" s="78">
        <v>237336118</v>
      </c>
      <c r="K48" s="78">
        <v>67782090.040000007</v>
      </c>
    </row>
    <row r="49" spans="1:11" s="6" customFormat="1" ht="12.75" x14ac:dyDescent="0.2">
      <c r="A49" s="63">
        <v>2011</v>
      </c>
      <c r="B49" s="121">
        <f>F49*'Inflation factors 2022'!B77</f>
        <v>312.6876567649503</v>
      </c>
      <c r="C49" s="122">
        <f>IF(G49="..","..",G49*'Inflation factors 2022'!B77)</f>
        <v>85.656829846604836</v>
      </c>
      <c r="D49" s="123">
        <f t="shared" si="7"/>
        <v>398.34448661155511</v>
      </c>
      <c r="E49" s="123"/>
      <c r="F49" s="121">
        <f t="shared" si="6"/>
        <v>262.18764700000003</v>
      </c>
      <c r="G49" s="122">
        <f t="shared" si="1"/>
        <v>71.822990709999999</v>
      </c>
      <c r="H49" s="123">
        <f t="shared" si="4"/>
        <v>334.01063771000003</v>
      </c>
      <c r="J49" s="78">
        <v>262187647</v>
      </c>
      <c r="K49" s="78">
        <v>71822990.709999993</v>
      </c>
    </row>
    <row r="50" spans="1:11" s="6" customFormat="1" ht="12.75" x14ac:dyDescent="0.2">
      <c r="A50" s="63">
        <v>2012</v>
      </c>
      <c r="B50" s="121">
        <f>F50*'Inflation factors 2022'!B78</f>
        <v>318.24367932297332</v>
      </c>
      <c r="C50" s="122">
        <f>IF(G50="..","..",G50*'Inflation factors 2022'!B78)</f>
        <v>89.466700819037769</v>
      </c>
      <c r="D50" s="123">
        <f t="shared" si="7"/>
        <v>407.7103801420111</v>
      </c>
      <c r="E50" s="123"/>
      <c r="F50" s="121">
        <f t="shared" si="6"/>
        <v>274.34344800000002</v>
      </c>
      <c r="G50" s="122">
        <f t="shared" si="1"/>
        <v>77.1251867</v>
      </c>
      <c r="H50" s="123">
        <f t="shared" si="4"/>
        <v>351.46863470000005</v>
      </c>
      <c r="J50" s="78">
        <v>274343448</v>
      </c>
      <c r="K50" s="78">
        <v>77125186.700000003</v>
      </c>
    </row>
    <row r="51" spans="1:11" s="6" customFormat="1" ht="12.75" x14ac:dyDescent="0.2">
      <c r="A51" s="63">
        <v>2013</v>
      </c>
      <c r="B51" s="121">
        <f>F51*'Inflation factors 2022'!B79</f>
        <v>333.20209081041105</v>
      </c>
      <c r="C51" s="122">
        <f>IF(G51="..","..",G51*'Inflation factors 2022'!B79)</f>
        <v>95.396948453151765</v>
      </c>
      <c r="D51" s="123">
        <f t="shared" si="7"/>
        <v>428.59903926356282</v>
      </c>
      <c r="E51" s="123"/>
      <c r="F51" s="121">
        <f t="shared" si="6"/>
        <v>291.49482399999999</v>
      </c>
      <c r="G51" s="122">
        <f t="shared" si="1"/>
        <v>83.456009030000004</v>
      </c>
      <c r="H51" s="123">
        <f t="shared" si="4"/>
        <v>374.95083303000001</v>
      </c>
      <c r="J51" s="78">
        <v>291494824</v>
      </c>
      <c r="K51" s="78">
        <v>83456009.030000001</v>
      </c>
    </row>
    <row r="52" spans="1:11" s="6" customFormat="1" ht="12.75" x14ac:dyDescent="0.2">
      <c r="A52" s="63">
        <v>2014</v>
      </c>
      <c r="B52" s="121">
        <f>F52*'Inflation factors 2022'!B80</f>
        <v>354.4710342364865</v>
      </c>
      <c r="C52" s="122">
        <f>IF(G52="..","..",G52*'Inflation factors 2022'!B80)</f>
        <v>103.38465819053211</v>
      </c>
      <c r="D52" s="123">
        <f t="shared" si="7"/>
        <v>457.8556924270186</v>
      </c>
      <c r="E52" s="123"/>
      <c r="F52" s="121">
        <f t="shared" si="6"/>
        <v>313.321168</v>
      </c>
      <c r="G52" s="122">
        <f t="shared" si="1"/>
        <v>91.382930420000008</v>
      </c>
      <c r="H52" s="123">
        <f t="shared" si="4"/>
        <v>404.70409842000004</v>
      </c>
      <c r="J52" s="78">
        <v>313321168</v>
      </c>
      <c r="K52" s="78">
        <v>91382930.420000002</v>
      </c>
    </row>
    <row r="53" spans="1:11" s="6" customFormat="1" ht="18" customHeight="1" x14ac:dyDescent="0.2">
      <c r="A53" s="63">
        <v>2015</v>
      </c>
      <c r="B53" s="121">
        <f>F53*'Inflation factors 2022'!B81</f>
        <v>388.33748879142371</v>
      </c>
      <c r="C53" s="122">
        <f>IF(G53="..","..",G53*'Inflation factors 2022'!B81)</f>
        <v>111.786608735576</v>
      </c>
      <c r="D53" s="123">
        <f>SUM(B53:C53)</f>
        <v>500.12409752699972</v>
      </c>
      <c r="E53" s="123"/>
      <c r="F53" s="121">
        <f t="shared" si="6"/>
        <v>342.54745600000001</v>
      </c>
      <c r="G53" s="122">
        <f t="shared" si="1"/>
        <v>98.60551593000001</v>
      </c>
      <c r="H53" s="123">
        <f t="shared" si="4"/>
        <v>441.15297193000004</v>
      </c>
      <c r="J53" s="78">
        <v>342547456</v>
      </c>
      <c r="K53" s="78">
        <v>98605515.930000007</v>
      </c>
    </row>
    <row r="54" spans="1:11" s="6" customFormat="1" ht="12.75" x14ac:dyDescent="0.2">
      <c r="A54" s="63">
        <v>2016</v>
      </c>
      <c r="B54" s="121">
        <f>F54*'Inflation factors 2022'!B82</f>
        <v>397.98883602323838</v>
      </c>
      <c r="C54" s="122">
        <f>IF(G54="..","..",G54*'Inflation factors 2022'!B82)</f>
        <v>113.23059160931363</v>
      </c>
      <c r="D54" s="123">
        <f t="shared" ref="D54:D58" si="8">SUM(B54:C54)</f>
        <v>511.21942763255203</v>
      </c>
      <c r="E54" s="123"/>
      <c r="F54" s="121">
        <f t="shared" ref="F54:F58" si="9">J54/$J$2</f>
        <v>352.31527999999997</v>
      </c>
      <c r="G54" s="122">
        <f t="shared" ref="G54:G58" si="10">IF(K54=0,"..",K54/$J$2)</f>
        <v>100.23614729000001</v>
      </c>
      <c r="H54" s="123">
        <f t="shared" ref="H54:H58" si="11">SUM(F54:G54)</f>
        <v>452.55142728999999</v>
      </c>
      <c r="J54" s="78">
        <v>352315280</v>
      </c>
      <c r="K54" s="78">
        <v>100236147.29000001</v>
      </c>
    </row>
    <row r="55" spans="1:11" s="6" customFormat="1" ht="12.75" x14ac:dyDescent="0.2">
      <c r="A55" s="63">
        <v>2017</v>
      </c>
      <c r="B55" s="121">
        <f>F55*'Inflation factors 2022'!B83</f>
        <v>377.49132361590324</v>
      </c>
      <c r="C55" s="122">
        <f>IF(G55="..","..",G55*'Inflation factors 2022'!B83)</f>
        <v>125.2700346270509</v>
      </c>
      <c r="D55" s="123">
        <f t="shared" si="8"/>
        <v>502.76135824295415</v>
      </c>
      <c r="E55" s="123"/>
      <c r="F55" s="121">
        <f t="shared" si="9"/>
        <v>336.69076000000001</v>
      </c>
      <c r="G55" s="122">
        <f t="shared" si="10"/>
        <v>111.73041743</v>
      </c>
      <c r="H55" s="123">
        <f t="shared" si="11"/>
        <v>448.42117743</v>
      </c>
      <c r="J55" s="78">
        <v>336690760</v>
      </c>
      <c r="K55" s="78">
        <v>111730417.43000001</v>
      </c>
    </row>
    <row r="56" spans="1:11" s="6" customFormat="1" ht="12.75" x14ac:dyDescent="0.2">
      <c r="A56" s="63">
        <v>2018</v>
      </c>
      <c r="B56" s="121">
        <f>F56*'Inflation factors 2022'!B84</f>
        <v>389.22331032126687</v>
      </c>
      <c r="C56" s="122">
        <f>IF(G56="..","..",G56*'Inflation factors 2022'!B84)</f>
        <v>137.1511779209205</v>
      </c>
      <c r="D56" s="123">
        <f t="shared" si="8"/>
        <v>526.37448824218734</v>
      </c>
      <c r="E56" s="123"/>
      <c r="F56" s="121">
        <f t="shared" si="9"/>
        <v>350.91602669999997</v>
      </c>
      <c r="G56" s="122">
        <f t="shared" si="10"/>
        <v>123.65278527</v>
      </c>
      <c r="H56" s="123">
        <f t="shared" si="11"/>
        <v>474.56881196999996</v>
      </c>
      <c r="J56" s="78">
        <v>350916026.69999999</v>
      </c>
      <c r="K56" s="106">
        <v>123652785.27</v>
      </c>
    </row>
    <row r="57" spans="1:11" s="6" customFormat="1" ht="12.75" x14ac:dyDescent="0.2">
      <c r="A57" s="63">
        <v>2019</v>
      </c>
      <c r="B57" s="121">
        <f>F57*'Inflation factors 2022'!B85</f>
        <v>411.15365031079369</v>
      </c>
      <c r="C57" s="122">
        <f>IF(G57="..","..",G57*'Inflation factors 2022'!B85)</f>
        <v>165.863229609949</v>
      </c>
      <c r="D57" s="123">
        <f t="shared" si="8"/>
        <v>577.01687992074267</v>
      </c>
      <c r="E57" s="123"/>
      <c r="F57" s="121">
        <f t="shared" si="9"/>
        <v>374.49070194000001</v>
      </c>
      <c r="G57" s="122">
        <f t="shared" si="10"/>
        <v>151.07305319</v>
      </c>
      <c r="H57" s="123">
        <f t="shared" si="11"/>
        <v>525.56375513</v>
      </c>
      <c r="J57" s="78">
        <v>374490701.94</v>
      </c>
      <c r="K57" s="106">
        <v>151073053.19</v>
      </c>
    </row>
    <row r="58" spans="1:11" s="6" customFormat="1" ht="18" customHeight="1" x14ac:dyDescent="0.2">
      <c r="A58" s="63">
        <v>2020</v>
      </c>
      <c r="B58" s="121">
        <f>F58*'Inflation factors 2022'!B86</f>
        <v>406.0638998909281</v>
      </c>
      <c r="C58" s="122">
        <f>IF(G58="..","..",G58*'Inflation factors 2022'!B86)</f>
        <v>200.45766712661009</v>
      </c>
      <c r="D58" s="123">
        <f t="shared" si="8"/>
        <v>606.52156701753825</v>
      </c>
      <c r="E58" s="123"/>
      <c r="F58" s="121">
        <f t="shared" si="9"/>
        <v>370.91581980000001</v>
      </c>
      <c r="G58" s="122">
        <f t="shared" si="10"/>
        <v>183.10645186000002</v>
      </c>
      <c r="H58" s="123">
        <f t="shared" si="11"/>
        <v>554.02227166</v>
      </c>
      <c r="J58" s="78">
        <v>370915819.80000001</v>
      </c>
      <c r="K58" s="106">
        <v>183106451.86000001</v>
      </c>
    </row>
    <row r="59" spans="1:11" s="6" customFormat="1" ht="12.75" x14ac:dyDescent="0.2">
      <c r="A59" s="63">
        <v>2021</v>
      </c>
      <c r="B59" s="121">
        <f>F59*'Inflation factors 2022'!B87</f>
        <v>480.2894638952373</v>
      </c>
      <c r="C59" s="122">
        <f>IF(G59="..","..",G59*'Inflation factors 2022'!B87)</f>
        <v>233.57233879571709</v>
      </c>
      <c r="D59" s="123">
        <f t="shared" ref="D59:D60" si="12">SUM(B59:C59)</f>
        <v>713.86180269095439</v>
      </c>
      <c r="E59" s="123"/>
      <c r="F59" s="121">
        <f t="shared" ref="F59:F60" si="13">J59/$J$2</f>
        <v>448.35781400000002</v>
      </c>
      <c r="G59" s="122">
        <f t="shared" ref="G59:G60" si="14">IF(K59=0,"..",K59/$J$2)</f>
        <v>218.043474</v>
      </c>
      <c r="H59" s="123">
        <f t="shared" ref="H59:H60" si="15">SUM(F59:G59)</f>
        <v>666.40128800000002</v>
      </c>
      <c r="J59" s="78">
        <v>448357814</v>
      </c>
      <c r="K59" s="106">
        <v>218043474</v>
      </c>
    </row>
    <row r="60" spans="1:11" s="6" customFormat="1" ht="12.6" customHeight="1" x14ac:dyDescent="0.2">
      <c r="A60" s="63">
        <v>2022</v>
      </c>
      <c r="B60" s="121">
        <f>F60*'Inflation factors 2022'!B88</f>
        <v>464.17047600000001</v>
      </c>
      <c r="C60" s="122">
        <f>IF(G60="..","..",G60*'Inflation factors 2022'!B88)</f>
        <v>242.89011500000001</v>
      </c>
      <c r="D60" s="123">
        <f t="shared" si="12"/>
        <v>707.06059100000004</v>
      </c>
      <c r="E60" s="123"/>
      <c r="F60" s="121">
        <f t="shared" si="13"/>
        <v>464.17047600000001</v>
      </c>
      <c r="G60" s="122">
        <f t="shared" si="14"/>
        <v>242.89011500000001</v>
      </c>
      <c r="H60" s="123">
        <f t="shared" si="15"/>
        <v>707.06059100000004</v>
      </c>
      <c r="J60" s="78">
        <v>464170476</v>
      </c>
      <c r="K60" s="106">
        <v>242890115</v>
      </c>
    </row>
    <row r="61" spans="1:11" s="6" customFormat="1" ht="12.75" x14ac:dyDescent="0.2">
      <c r="A61" s="63"/>
      <c r="B61" s="121"/>
      <c r="J61" s="53"/>
      <c r="K61" s="53"/>
    </row>
    <row r="62" spans="1:11" s="30" customFormat="1" ht="22.5" customHeight="1" x14ac:dyDescent="0.2">
      <c r="A62" s="138" t="s">
        <v>110</v>
      </c>
      <c r="B62" s="187" t="s">
        <v>113</v>
      </c>
      <c r="C62" s="187"/>
      <c r="D62" s="187"/>
      <c r="E62" s="187"/>
      <c r="F62" s="187"/>
      <c r="G62" s="187"/>
      <c r="H62" s="187"/>
      <c r="I62" s="187"/>
    </row>
    <row r="63" spans="1:11" s="30" customFormat="1" ht="22.5" customHeight="1" x14ac:dyDescent="0.2">
      <c r="A63" s="153" t="s">
        <v>120</v>
      </c>
      <c r="B63" s="186" t="s">
        <v>111</v>
      </c>
      <c r="C63" s="186"/>
      <c r="D63" s="186"/>
      <c r="E63" s="186"/>
      <c r="F63" s="186"/>
      <c r="G63" s="186"/>
      <c r="H63" s="186"/>
      <c r="I63" s="186"/>
    </row>
    <row r="64" spans="1:11" s="30" customFormat="1" ht="11.25" x14ac:dyDescent="0.2">
      <c r="A64" s="153" t="s">
        <v>121</v>
      </c>
      <c r="B64" s="30" t="s">
        <v>112</v>
      </c>
      <c r="C64" s="82"/>
      <c r="D64" s="82"/>
      <c r="E64" s="82"/>
      <c r="F64" s="82"/>
      <c r="G64" s="82"/>
      <c r="H64" s="82"/>
    </row>
    <row r="65" spans="1:8" s="30" customFormat="1" ht="11.25" x14ac:dyDescent="0.2">
      <c r="A65" s="82"/>
      <c r="C65" s="82"/>
      <c r="D65" s="82"/>
      <c r="E65" s="82"/>
      <c r="F65" s="82"/>
      <c r="G65" s="82"/>
      <c r="H65" s="82"/>
    </row>
    <row r="66" spans="1:8" s="30" customFormat="1" ht="11.25" x14ac:dyDescent="0.2">
      <c r="A66" s="65" t="s">
        <v>155</v>
      </c>
      <c r="B66" s="31"/>
      <c r="C66" s="31"/>
    </row>
    <row r="67" spans="1:8" x14ac:dyDescent="0.2">
      <c r="B67" s="15"/>
      <c r="C67" s="15"/>
    </row>
    <row r="68" spans="1:8" s="30" customFormat="1" ht="11.25" hidden="1" x14ac:dyDescent="0.2">
      <c r="A68" s="99" t="str">
        <f>CONCATENATE(A62," ",B62)</f>
        <v>N.B. Expenditure on income maintenance during rehabilitation is up to October 1991 included in ”Rehabilitation services provision”.</v>
      </c>
      <c r="B68" s="154"/>
      <c r="C68" s="154"/>
    </row>
    <row r="69" spans="1:8" s="30" customFormat="1" ht="11.25" hidden="1" x14ac:dyDescent="0.2">
      <c r="A69" s="99" t="str">
        <f t="shared" ref="A69:A70" si="16">CONCATENATE(A63," ",B63)</f>
        <v>¹ Refunds of transportation costs are no longer (since 1 January 2005) included in the euro amounts for rehabilitation services. They are now paid through the National Health Insurance.</v>
      </c>
      <c r="B69" s="154"/>
      <c r="C69" s="154"/>
    </row>
    <row r="70" spans="1:8" s="30" customFormat="1" ht="11.25" hidden="1" x14ac:dyDescent="0.2">
      <c r="A70" s="99" t="str">
        <f t="shared" si="16"/>
        <v>² Includes maintenance allowances payable since 1 September 2001.</v>
      </c>
      <c r="B70" s="154"/>
      <c r="C70" s="154"/>
    </row>
    <row r="71" spans="1:8" x14ac:dyDescent="0.2">
      <c r="B71" s="15"/>
      <c r="C71" s="15"/>
    </row>
    <row r="72" spans="1:8" x14ac:dyDescent="0.2">
      <c r="B72" s="15"/>
      <c r="C72" s="15"/>
    </row>
    <row r="73" spans="1:8" x14ac:dyDescent="0.2">
      <c r="B73" s="15"/>
      <c r="C73" s="15"/>
    </row>
    <row r="74" spans="1:8" x14ac:dyDescent="0.2">
      <c r="B74" s="15"/>
      <c r="C74" s="15"/>
    </row>
    <row r="75" spans="1:8" x14ac:dyDescent="0.2">
      <c r="B75" s="15"/>
      <c r="C75" s="15"/>
    </row>
    <row r="76" spans="1:8" x14ac:dyDescent="0.2">
      <c r="B76" s="15"/>
      <c r="C76" s="15"/>
    </row>
    <row r="77" spans="1:8" x14ac:dyDescent="0.2">
      <c r="B77" s="15"/>
      <c r="C77" s="15"/>
    </row>
    <row r="78" spans="1:8" x14ac:dyDescent="0.2">
      <c r="B78" s="15"/>
      <c r="C78" s="15"/>
    </row>
    <row r="79" spans="1:8" x14ac:dyDescent="0.2">
      <c r="B79" s="15"/>
      <c r="C79" s="15"/>
    </row>
    <row r="80" spans="1:8" x14ac:dyDescent="0.2">
      <c r="B80" s="15"/>
      <c r="C80" s="15"/>
    </row>
    <row r="81" spans="1:3" x14ac:dyDescent="0.2">
      <c r="B81" s="15"/>
      <c r="C81" s="15"/>
    </row>
    <row r="82" spans="1:3" x14ac:dyDescent="0.2">
      <c r="A82" s="4"/>
      <c r="B82" s="15"/>
      <c r="C82" s="15"/>
    </row>
    <row r="83" spans="1:3" x14ac:dyDescent="0.2">
      <c r="A83" s="4"/>
      <c r="B83" s="15"/>
      <c r="C83" s="15"/>
    </row>
    <row r="84" spans="1:3" x14ac:dyDescent="0.2">
      <c r="A84" s="4"/>
      <c r="B84" s="15"/>
      <c r="C84" s="15"/>
    </row>
    <row r="85" spans="1:3" x14ac:dyDescent="0.2">
      <c r="A85" s="4"/>
      <c r="B85" s="15"/>
      <c r="C85" s="15"/>
    </row>
    <row r="86" spans="1:3" x14ac:dyDescent="0.2">
      <c r="A86" s="4"/>
      <c r="B86" s="15"/>
      <c r="C86" s="15"/>
    </row>
    <row r="87" spans="1:3" x14ac:dyDescent="0.2">
      <c r="A87" s="4"/>
      <c r="B87" s="15"/>
      <c r="C87" s="15"/>
    </row>
    <row r="88" spans="1:3" x14ac:dyDescent="0.2">
      <c r="A88" s="4"/>
      <c r="B88" s="15"/>
      <c r="C88" s="15"/>
    </row>
    <row r="89" spans="1:3" x14ac:dyDescent="0.2">
      <c r="A89" s="4"/>
      <c r="B89" s="15"/>
      <c r="C89" s="15"/>
    </row>
    <row r="90" spans="1:3" x14ac:dyDescent="0.2">
      <c r="A90" s="4"/>
      <c r="B90" s="15"/>
      <c r="C90" s="15"/>
    </row>
    <row r="91" spans="1:3" x14ac:dyDescent="0.2">
      <c r="A91" s="4"/>
      <c r="B91" s="15"/>
      <c r="C91" s="15"/>
    </row>
    <row r="92" spans="1:3" x14ac:dyDescent="0.2">
      <c r="A92" s="4"/>
      <c r="B92" s="15"/>
      <c r="C92" s="15"/>
    </row>
    <row r="93" spans="1:3" x14ac:dyDescent="0.2">
      <c r="A93" s="4"/>
      <c r="B93" s="15"/>
      <c r="C93" s="15"/>
    </row>
    <row r="94" spans="1:3" x14ac:dyDescent="0.2">
      <c r="A94" s="4"/>
      <c r="B94" s="15"/>
      <c r="C94" s="15"/>
    </row>
    <row r="95" spans="1:3" x14ac:dyDescent="0.2">
      <c r="A95" s="4"/>
      <c r="B95" s="15"/>
      <c r="C95" s="15"/>
    </row>
    <row r="96" spans="1:3" x14ac:dyDescent="0.2">
      <c r="A96" s="4"/>
      <c r="B96" s="15"/>
      <c r="C96" s="15"/>
    </row>
    <row r="97" spans="1:3" x14ac:dyDescent="0.2">
      <c r="A97" s="4"/>
      <c r="B97" s="15"/>
      <c r="C97" s="15"/>
    </row>
    <row r="98" spans="1:3" x14ac:dyDescent="0.2">
      <c r="A98" s="4"/>
      <c r="B98" s="15"/>
      <c r="C98" s="15"/>
    </row>
    <row r="99" spans="1:3" x14ac:dyDescent="0.2">
      <c r="A99" s="4"/>
      <c r="B99" s="15"/>
      <c r="C99" s="15"/>
    </row>
    <row r="100" spans="1:3" x14ac:dyDescent="0.2">
      <c r="A100" s="4"/>
      <c r="B100" s="15"/>
      <c r="C100" s="15"/>
    </row>
    <row r="101" spans="1:3" x14ac:dyDescent="0.2">
      <c r="A101" s="4"/>
      <c r="B101" s="15"/>
      <c r="C101" s="15"/>
    </row>
    <row r="102" spans="1:3" x14ac:dyDescent="0.2">
      <c r="A102" s="4"/>
      <c r="B102" s="15"/>
      <c r="C102" s="15"/>
    </row>
    <row r="103" spans="1:3" x14ac:dyDescent="0.2">
      <c r="A103" s="4"/>
      <c r="B103" s="15"/>
      <c r="C103" s="15"/>
    </row>
    <row r="104" spans="1:3" x14ac:dyDescent="0.2">
      <c r="A104" s="4"/>
      <c r="B104" s="15"/>
      <c r="C104" s="15"/>
    </row>
    <row r="105" spans="1:3" x14ac:dyDescent="0.2">
      <c r="A105" s="4"/>
      <c r="B105" s="15"/>
      <c r="C105" s="15"/>
    </row>
    <row r="106" spans="1:3" x14ac:dyDescent="0.2">
      <c r="A106" s="4"/>
      <c r="B106" s="15"/>
      <c r="C106" s="15"/>
    </row>
    <row r="107" spans="1:3" x14ac:dyDescent="0.2">
      <c r="A107" s="4"/>
      <c r="B107" s="15"/>
      <c r="C107" s="15"/>
    </row>
    <row r="108" spans="1:3" x14ac:dyDescent="0.2">
      <c r="A108" s="4"/>
      <c r="B108" s="15"/>
      <c r="C108" s="15"/>
    </row>
    <row r="109" spans="1:3" x14ac:dyDescent="0.2">
      <c r="A109" s="4"/>
      <c r="B109" s="15"/>
      <c r="C109" s="15"/>
    </row>
    <row r="110" spans="1:3" x14ac:dyDescent="0.2">
      <c r="A110" s="4"/>
      <c r="B110" s="15"/>
      <c r="C110" s="15"/>
    </row>
    <row r="111" spans="1:3" x14ac:dyDescent="0.2">
      <c r="A111" s="4"/>
      <c r="B111" s="15"/>
      <c r="C111" s="15"/>
    </row>
    <row r="112" spans="1:3" x14ac:dyDescent="0.2">
      <c r="A112" s="4"/>
      <c r="B112" s="15"/>
      <c r="C112" s="15"/>
    </row>
    <row r="113" spans="1:3" x14ac:dyDescent="0.2">
      <c r="A113" s="4"/>
      <c r="B113" s="15"/>
      <c r="C113" s="15"/>
    </row>
    <row r="114" spans="1:3" x14ac:dyDescent="0.2">
      <c r="A114" s="4"/>
      <c r="B114" s="15"/>
      <c r="C114" s="15"/>
    </row>
    <row r="115" spans="1:3" x14ac:dyDescent="0.2">
      <c r="A115" s="4"/>
      <c r="B115" s="15"/>
      <c r="C115" s="15"/>
    </row>
    <row r="116" spans="1:3" x14ac:dyDescent="0.2">
      <c r="A116" s="4"/>
      <c r="B116" s="15"/>
      <c r="C116" s="15"/>
    </row>
    <row r="117" spans="1:3" x14ac:dyDescent="0.2">
      <c r="A117" s="4"/>
      <c r="B117" s="15"/>
      <c r="C117" s="15"/>
    </row>
    <row r="118" spans="1:3" x14ac:dyDescent="0.2">
      <c r="A118" s="4"/>
      <c r="B118" s="15"/>
      <c r="C118" s="15"/>
    </row>
    <row r="119" spans="1:3" x14ac:dyDescent="0.2">
      <c r="A119" s="4"/>
      <c r="B119" s="15"/>
      <c r="C119" s="15"/>
    </row>
    <row r="120" spans="1:3" x14ac:dyDescent="0.2">
      <c r="A120" s="4"/>
      <c r="B120" s="15"/>
      <c r="C120" s="15"/>
    </row>
    <row r="121" spans="1:3" x14ac:dyDescent="0.2">
      <c r="A121" s="4"/>
      <c r="B121" s="15"/>
      <c r="C121" s="15"/>
    </row>
    <row r="122" spans="1:3" x14ac:dyDescent="0.2">
      <c r="A122" s="4"/>
      <c r="B122" s="15"/>
      <c r="C122" s="15"/>
    </row>
    <row r="123" spans="1:3" x14ac:dyDescent="0.2">
      <c r="A123" s="4"/>
      <c r="B123" s="15"/>
      <c r="C123" s="15"/>
    </row>
    <row r="124" spans="1:3" x14ac:dyDescent="0.2">
      <c r="A124" s="4"/>
      <c r="B124" s="15"/>
      <c r="C124" s="15"/>
    </row>
    <row r="125" spans="1:3" x14ac:dyDescent="0.2">
      <c r="A125" s="4"/>
      <c r="B125" s="15"/>
      <c r="C125" s="15"/>
    </row>
    <row r="126" spans="1:3" x14ac:dyDescent="0.2">
      <c r="A126" s="4"/>
      <c r="B126" s="15"/>
      <c r="C126" s="15"/>
    </row>
    <row r="127" spans="1:3" x14ac:dyDescent="0.2">
      <c r="A127" s="4"/>
      <c r="B127" s="15"/>
      <c r="C127" s="15"/>
    </row>
    <row r="128" spans="1:3" x14ac:dyDescent="0.2">
      <c r="A128" s="4"/>
      <c r="B128" s="15"/>
      <c r="C128" s="15"/>
    </row>
    <row r="129" spans="1:3" x14ac:dyDescent="0.2">
      <c r="A129" s="4"/>
      <c r="B129" s="15"/>
      <c r="C129" s="15"/>
    </row>
    <row r="130" spans="1:3" x14ac:dyDescent="0.2">
      <c r="A130" s="4"/>
      <c r="B130" s="15"/>
      <c r="C130" s="15"/>
    </row>
    <row r="131" spans="1:3" x14ac:dyDescent="0.2">
      <c r="A131" s="4"/>
      <c r="B131" s="15"/>
      <c r="C131" s="15"/>
    </row>
    <row r="132" spans="1:3" x14ac:dyDescent="0.2">
      <c r="A132" s="4"/>
      <c r="B132" s="15"/>
      <c r="C132" s="15"/>
    </row>
    <row r="133" spans="1:3" x14ac:dyDescent="0.2">
      <c r="A133" s="4"/>
      <c r="B133" s="15"/>
      <c r="C133" s="15"/>
    </row>
    <row r="134" spans="1:3" x14ac:dyDescent="0.2">
      <c r="A134" s="4"/>
      <c r="B134" s="15"/>
      <c r="C134" s="15"/>
    </row>
    <row r="135" spans="1:3" x14ac:dyDescent="0.2">
      <c r="A135" s="4"/>
      <c r="B135" s="15"/>
      <c r="C135" s="15"/>
    </row>
    <row r="136" spans="1:3" x14ac:dyDescent="0.2">
      <c r="A136" s="4"/>
      <c r="B136" s="15"/>
      <c r="C136" s="15"/>
    </row>
    <row r="137" spans="1:3" x14ac:dyDescent="0.2">
      <c r="A137" s="4"/>
      <c r="B137" s="15"/>
      <c r="C137" s="15"/>
    </row>
    <row r="138" spans="1:3" x14ac:dyDescent="0.2">
      <c r="A138" s="4"/>
      <c r="B138" s="15"/>
      <c r="C138" s="15"/>
    </row>
    <row r="139" spans="1:3" x14ac:dyDescent="0.2">
      <c r="A139" s="4"/>
      <c r="B139" s="15"/>
      <c r="C139" s="15"/>
    </row>
    <row r="140" spans="1:3" x14ac:dyDescent="0.2">
      <c r="A140" s="4"/>
      <c r="B140" s="15"/>
      <c r="C140" s="15"/>
    </row>
    <row r="141" spans="1:3" x14ac:dyDescent="0.2">
      <c r="A141" s="4"/>
      <c r="B141" s="15"/>
      <c r="C141" s="15"/>
    </row>
    <row r="142" spans="1:3" x14ac:dyDescent="0.2">
      <c r="A142" s="4"/>
      <c r="B142" s="15"/>
      <c r="C142" s="15"/>
    </row>
    <row r="143" spans="1:3" x14ac:dyDescent="0.2">
      <c r="A143" s="4"/>
      <c r="B143" s="15"/>
      <c r="C143" s="15"/>
    </row>
    <row r="144" spans="1:3" x14ac:dyDescent="0.2">
      <c r="A144" s="4"/>
      <c r="B144" s="15"/>
      <c r="C144" s="15"/>
    </row>
    <row r="145" spans="1:3" x14ac:dyDescent="0.2">
      <c r="A145" s="4"/>
      <c r="B145" s="15"/>
      <c r="C145" s="15"/>
    </row>
    <row r="146" spans="1:3" x14ac:dyDescent="0.2">
      <c r="A146" s="4"/>
      <c r="B146" s="15"/>
      <c r="C146" s="15"/>
    </row>
    <row r="147" spans="1:3" x14ac:dyDescent="0.2">
      <c r="A147" s="4"/>
      <c r="B147" s="15"/>
      <c r="C147" s="15"/>
    </row>
    <row r="148" spans="1:3" x14ac:dyDescent="0.2">
      <c r="A148" s="4"/>
      <c r="B148" s="15"/>
      <c r="C148" s="15"/>
    </row>
    <row r="149" spans="1:3" x14ac:dyDescent="0.2">
      <c r="A149" s="4"/>
      <c r="B149" s="15"/>
      <c r="C149" s="15"/>
    </row>
    <row r="150" spans="1:3" x14ac:dyDescent="0.2">
      <c r="A150" s="4"/>
      <c r="B150" s="15"/>
      <c r="C150" s="15"/>
    </row>
    <row r="151" spans="1:3" x14ac:dyDescent="0.2">
      <c r="A151" s="4"/>
      <c r="B151" s="15"/>
      <c r="C151" s="15"/>
    </row>
    <row r="152" spans="1:3" x14ac:dyDescent="0.2">
      <c r="A152" s="4"/>
      <c r="B152" s="15"/>
      <c r="C152" s="15"/>
    </row>
    <row r="153" spans="1:3" x14ac:dyDescent="0.2">
      <c r="A153" s="4"/>
      <c r="B153" s="15"/>
      <c r="C153" s="15"/>
    </row>
    <row r="154" spans="1:3" x14ac:dyDescent="0.2">
      <c r="A154" s="4"/>
      <c r="B154" s="15"/>
      <c r="C154" s="15"/>
    </row>
    <row r="155" spans="1:3" x14ac:dyDescent="0.2">
      <c r="A155" s="4"/>
      <c r="B155" s="15"/>
      <c r="C155" s="15"/>
    </row>
    <row r="156" spans="1:3" x14ac:dyDescent="0.2">
      <c r="A156" s="4"/>
      <c r="B156" s="15"/>
      <c r="C156" s="15"/>
    </row>
    <row r="157" spans="1:3" x14ac:dyDescent="0.2">
      <c r="A157" s="4"/>
      <c r="B157" s="15"/>
      <c r="C157" s="15"/>
    </row>
    <row r="158" spans="1:3" x14ac:dyDescent="0.2">
      <c r="A158" s="4"/>
      <c r="B158" s="15"/>
      <c r="C158" s="15"/>
    </row>
    <row r="159" spans="1:3" x14ac:dyDescent="0.2">
      <c r="A159" s="4"/>
      <c r="B159" s="15"/>
      <c r="C159" s="15"/>
    </row>
    <row r="160" spans="1:3" x14ac:dyDescent="0.2">
      <c r="A160" s="4"/>
      <c r="B160" s="15"/>
      <c r="C160" s="15"/>
    </row>
    <row r="161" spans="1:3" x14ac:dyDescent="0.2">
      <c r="A161" s="4"/>
      <c r="B161" s="15"/>
      <c r="C161" s="15"/>
    </row>
    <row r="162" spans="1:3" x14ac:dyDescent="0.2">
      <c r="A162" s="4"/>
      <c r="B162" s="15"/>
      <c r="C162" s="15"/>
    </row>
    <row r="163" spans="1:3" x14ac:dyDescent="0.2">
      <c r="A163" s="4"/>
      <c r="B163" s="15"/>
      <c r="C163" s="15"/>
    </row>
    <row r="164" spans="1:3" x14ac:dyDescent="0.2">
      <c r="A164" s="4"/>
      <c r="B164" s="15"/>
      <c r="C164" s="15"/>
    </row>
    <row r="165" spans="1:3" x14ac:dyDescent="0.2">
      <c r="A165" s="4"/>
      <c r="B165" s="15"/>
      <c r="C165" s="15"/>
    </row>
    <row r="166" spans="1:3" x14ac:dyDescent="0.2">
      <c r="A166" s="4"/>
      <c r="B166" s="15"/>
      <c r="C166" s="15"/>
    </row>
    <row r="167" spans="1:3" x14ac:dyDescent="0.2">
      <c r="A167" s="4"/>
      <c r="B167" s="15"/>
      <c r="C167" s="15"/>
    </row>
    <row r="168" spans="1:3" x14ac:dyDescent="0.2">
      <c r="A168" s="4"/>
      <c r="B168" s="15"/>
      <c r="C168" s="15"/>
    </row>
    <row r="169" spans="1:3" x14ac:dyDescent="0.2">
      <c r="A169" s="4"/>
      <c r="B169" s="15"/>
      <c r="C169" s="15"/>
    </row>
    <row r="170" spans="1:3" x14ac:dyDescent="0.2">
      <c r="A170" s="4"/>
      <c r="B170" s="15"/>
      <c r="C170" s="15"/>
    </row>
    <row r="171" spans="1:3" x14ac:dyDescent="0.2">
      <c r="A171" s="4"/>
      <c r="B171" s="15"/>
      <c r="C171" s="15"/>
    </row>
    <row r="172" spans="1:3" x14ac:dyDescent="0.2">
      <c r="A172" s="4"/>
      <c r="B172" s="15"/>
      <c r="C172" s="15"/>
    </row>
    <row r="173" spans="1:3" x14ac:dyDescent="0.2">
      <c r="A173" s="4"/>
      <c r="B173" s="15"/>
      <c r="C173" s="15"/>
    </row>
    <row r="174" spans="1:3" x14ac:dyDescent="0.2">
      <c r="A174" s="4"/>
      <c r="B174" s="15"/>
      <c r="C174" s="15"/>
    </row>
    <row r="175" spans="1:3" x14ac:dyDescent="0.2">
      <c r="A175" s="4"/>
      <c r="B175" s="15"/>
      <c r="C175" s="15"/>
    </row>
    <row r="176" spans="1:3" x14ac:dyDescent="0.2">
      <c r="A176" s="4"/>
      <c r="B176" s="15"/>
      <c r="C176" s="15"/>
    </row>
    <row r="177" spans="1:3" x14ac:dyDescent="0.2">
      <c r="A177" s="4"/>
      <c r="B177" s="15"/>
      <c r="C177" s="15"/>
    </row>
    <row r="178" spans="1:3" x14ac:dyDescent="0.2">
      <c r="A178" s="4"/>
      <c r="B178" s="15"/>
      <c r="C178" s="15"/>
    </row>
    <row r="179" spans="1:3" x14ac:dyDescent="0.2">
      <c r="A179" s="4"/>
      <c r="B179" s="15"/>
      <c r="C179" s="15"/>
    </row>
    <row r="180" spans="1:3" x14ac:dyDescent="0.2">
      <c r="A180" s="4"/>
      <c r="B180" s="15"/>
      <c r="C180" s="15"/>
    </row>
    <row r="181" spans="1:3" x14ac:dyDescent="0.2">
      <c r="A181" s="4"/>
      <c r="B181" s="15"/>
      <c r="C181" s="15"/>
    </row>
    <row r="182" spans="1:3" x14ac:dyDescent="0.2">
      <c r="A182" s="4"/>
      <c r="B182" s="15"/>
      <c r="C182" s="15"/>
    </row>
    <row r="183" spans="1:3" x14ac:dyDescent="0.2">
      <c r="A183" s="4"/>
      <c r="B183" s="15"/>
      <c r="C183" s="15"/>
    </row>
    <row r="184" spans="1:3" x14ac:dyDescent="0.2">
      <c r="A184" s="4"/>
      <c r="B184" s="15"/>
      <c r="C184" s="15"/>
    </row>
    <row r="185" spans="1:3" x14ac:dyDescent="0.2">
      <c r="A185" s="4"/>
      <c r="B185" s="15"/>
      <c r="C185" s="15"/>
    </row>
    <row r="186" spans="1:3" x14ac:dyDescent="0.2">
      <c r="A186" s="4"/>
      <c r="B186" s="15"/>
      <c r="C186" s="15"/>
    </row>
    <row r="187" spans="1:3" x14ac:dyDescent="0.2">
      <c r="A187" s="4"/>
      <c r="B187" s="15"/>
      <c r="C187" s="15"/>
    </row>
    <row r="188" spans="1:3" x14ac:dyDescent="0.2">
      <c r="A188" s="4"/>
      <c r="B188" s="15"/>
      <c r="C188" s="15"/>
    </row>
    <row r="189" spans="1:3" x14ac:dyDescent="0.2">
      <c r="A189" s="4"/>
      <c r="B189" s="15"/>
      <c r="C189" s="15"/>
    </row>
    <row r="190" spans="1:3" x14ac:dyDescent="0.2">
      <c r="A190" s="4"/>
      <c r="B190" s="15"/>
      <c r="C190" s="15"/>
    </row>
    <row r="191" spans="1:3" x14ac:dyDescent="0.2">
      <c r="A191" s="4"/>
      <c r="B191" s="15"/>
      <c r="C191" s="15"/>
    </row>
    <row r="192" spans="1:3" x14ac:dyDescent="0.2">
      <c r="A192" s="4"/>
      <c r="B192" s="15"/>
      <c r="C192" s="15"/>
    </row>
    <row r="193" spans="1:3" x14ac:dyDescent="0.2">
      <c r="A193" s="4"/>
      <c r="B193" s="15"/>
      <c r="C193" s="15"/>
    </row>
    <row r="194" spans="1:3" x14ac:dyDescent="0.2">
      <c r="A194" s="4"/>
      <c r="B194" s="15"/>
      <c r="C194" s="15"/>
    </row>
    <row r="195" spans="1:3" x14ac:dyDescent="0.2">
      <c r="A195" s="4"/>
      <c r="B195" s="15"/>
      <c r="C195" s="15"/>
    </row>
    <row r="196" spans="1:3" x14ac:dyDescent="0.2">
      <c r="A196" s="4"/>
      <c r="B196" s="15"/>
      <c r="C196" s="15"/>
    </row>
    <row r="197" spans="1:3" x14ac:dyDescent="0.2">
      <c r="A197" s="4"/>
      <c r="B197" s="15"/>
      <c r="C197" s="15"/>
    </row>
  </sheetData>
  <mergeCells count="4">
    <mergeCell ref="C3:D3"/>
    <mergeCell ref="G3:H3"/>
    <mergeCell ref="B63:I63"/>
    <mergeCell ref="B62:I62"/>
  </mergeCells>
  <phoneticPr fontId="0" type="noConversion"/>
  <pageMargins left="0.74803149606299213" right="0.39370078740157483" top="0.59055118110236215" bottom="0.98425196850393704" header="0.39370078740157483" footer="0.39370078740157483"/>
  <pageSetup paperSize="9" orientation="portrait" r:id="rId1"/>
  <headerFooter scaleWithDoc="0">
    <oddHeader>&amp;L&amp;G</oddHeader>
    <oddFooter>&amp;LKela | Section for Analytics and Statistics&amp;2
&amp;G
&amp;10PO Box 450 | FIN-00101 HELSINKI | tilastot@kela.fi | www.kela.fi/statistics&amp;R&amp;P(&amp;N)</oddFooter>
  </headerFooter>
  <rowBreaks count="1" manualBreakCount="1">
    <brk id="37" max="16383" man="1"/>
  </rowBreaks>
  <ignoredErrors>
    <ignoredError sqref="H4 F3 B2" unlockedFormula="1"/>
    <ignoredError sqref="C5:C27" formula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3"/>
  <dimension ref="A1:G37"/>
  <sheetViews>
    <sheetView workbookViewId="0">
      <pane xSplit="1" ySplit="4" topLeftCell="B5" activePane="bottomRight" state="frozen"/>
      <selection activeCell="A63" sqref="A63"/>
      <selection pane="topRight" activeCell="A63" sqref="A63"/>
      <selection pane="bottomLeft" activeCell="A63" sqref="A63"/>
      <selection pane="bottomRight" activeCell="B5" sqref="B5"/>
    </sheetView>
  </sheetViews>
  <sheetFormatPr defaultColWidth="9.28515625" defaultRowHeight="12.75" x14ac:dyDescent="0.2"/>
  <cols>
    <col min="1" max="1" width="6.28515625" style="52" customWidth="1"/>
    <col min="2" max="2" width="11.28515625" style="52" customWidth="1"/>
    <col min="3" max="3" width="16.5703125" style="52" customWidth="1"/>
    <col min="4" max="4" width="14.7109375" style="52" customWidth="1"/>
    <col min="5" max="5" width="13.28515625" style="52" customWidth="1"/>
    <col min="6" max="6" width="2.5703125" style="52" customWidth="1"/>
    <col min="7" max="16384" width="9.28515625" style="52"/>
  </cols>
  <sheetData>
    <row r="1" spans="1:7" s="148" customFormat="1" ht="36" customHeight="1" x14ac:dyDescent="0.2">
      <c r="A1" s="147" t="s">
        <v>3</v>
      </c>
      <c r="B1" s="188" t="s">
        <v>134</v>
      </c>
      <c r="C1" s="188"/>
      <c r="D1" s="188"/>
      <c r="E1" s="188"/>
      <c r="F1" s="188"/>
    </row>
    <row r="2" spans="1:7" s="93" customFormat="1" ht="6.75" customHeight="1" x14ac:dyDescent="0.25">
      <c r="A2" s="12"/>
    </row>
    <row r="3" spans="1:7" x14ac:dyDescent="0.2">
      <c r="A3" s="191" t="s">
        <v>37</v>
      </c>
      <c r="B3" s="189" t="s">
        <v>30</v>
      </c>
      <c r="C3" s="190"/>
      <c r="D3" s="190"/>
      <c r="E3" s="190"/>
    </row>
    <row r="4" spans="1:7" ht="28.9" customHeight="1" x14ac:dyDescent="0.2">
      <c r="A4" s="192"/>
      <c r="B4" s="175" t="s">
        <v>33</v>
      </c>
      <c r="C4" s="175" t="s">
        <v>34</v>
      </c>
      <c r="D4" s="175" t="s">
        <v>35</v>
      </c>
      <c r="E4" s="175" t="s">
        <v>36</v>
      </c>
      <c r="F4" s="174"/>
      <c r="G4" s="174"/>
    </row>
    <row r="5" spans="1:7" ht="18" customHeight="1" x14ac:dyDescent="0.2">
      <c r="A5" s="84" t="s">
        <v>5</v>
      </c>
      <c r="B5" s="155">
        <v>0.26178011000000001</v>
      </c>
      <c r="C5" s="155">
        <v>124.76071184</v>
      </c>
      <c r="D5" s="155">
        <v>0</v>
      </c>
      <c r="E5" s="155">
        <v>15.039176039999999</v>
      </c>
    </row>
    <row r="6" spans="1:7" x14ac:dyDescent="0.2">
      <c r="A6" s="85" t="s">
        <v>6</v>
      </c>
      <c r="B6" s="155">
        <v>20.300668120000001</v>
      </c>
      <c r="C6" s="155">
        <v>18.617194000000001</v>
      </c>
      <c r="D6" s="155">
        <v>16.486184210000001</v>
      </c>
      <c r="E6" s="155">
        <v>2.51899104</v>
      </c>
    </row>
    <row r="7" spans="1:7" x14ac:dyDescent="0.2">
      <c r="A7" s="85" t="s">
        <v>7</v>
      </c>
      <c r="B7" s="155">
        <v>15.801339990000001</v>
      </c>
      <c r="C7" s="155">
        <v>17.187415989999998</v>
      </c>
      <c r="D7" s="155">
        <v>38.160227169999999</v>
      </c>
      <c r="E7" s="155">
        <v>1.6852346699999998</v>
      </c>
    </row>
    <row r="8" spans="1:7" x14ac:dyDescent="0.2">
      <c r="A8" s="85" t="s">
        <v>8</v>
      </c>
      <c r="B8" s="155">
        <v>6.8820855700000001</v>
      </c>
      <c r="C8" s="155">
        <v>16.79443478</v>
      </c>
      <c r="D8" s="155">
        <v>29.67155</v>
      </c>
      <c r="E8" s="155">
        <v>3.5649720299999998</v>
      </c>
    </row>
    <row r="9" spans="1:7" x14ac:dyDescent="0.2">
      <c r="A9" s="85" t="s">
        <v>9</v>
      </c>
      <c r="B9" s="155">
        <v>7.9272435999999997</v>
      </c>
      <c r="C9" s="155">
        <v>19.182903579999998</v>
      </c>
      <c r="D9" s="155">
        <v>15.146994679999999</v>
      </c>
      <c r="E9" s="155">
        <v>8.3513878700000017</v>
      </c>
    </row>
    <row r="10" spans="1:7" x14ac:dyDescent="0.2">
      <c r="A10" s="85" t="s">
        <v>10</v>
      </c>
      <c r="B10" s="155">
        <v>6.5679040500000001</v>
      </c>
      <c r="C10" s="155">
        <v>27.018888899999997</v>
      </c>
      <c r="D10" s="155">
        <v>6.9712295500000003</v>
      </c>
      <c r="E10" s="155">
        <v>13.9606745</v>
      </c>
    </row>
    <row r="11" spans="1:7" x14ac:dyDescent="0.2">
      <c r="A11" s="85" t="s">
        <v>11</v>
      </c>
      <c r="B11" s="155">
        <v>5.1217110000000003E-2</v>
      </c>
      <c r="C11" s="155">
        <v>2.3041087299999998</v>
      </c>
      <c r="D11" s="155">
        <v>0.15009445000000002</v>
      </c>
      <c r="E11" s="155">
        <v>13.142396010000002</v>
      </c>
    </row>
    <row r="13" spans="1:7" s="98" customFormat="1" ht="11.25" x14ac:dyDescent="0.2">
      <c r="A13" s="65" t="s">
        <v>155</v>
      </c>
    </row>
    <row r="14" spans="1:7" s="86" customFormat="1" x14ac:dyDescent="0.2"/>
    <row r="15" spans="1:7" s="86" customFormat="1" hidden="1" x14ac:dyDescent="0.2">
      <c r="A15" s="193" t="s">
        <v>37</v>
      </c>
      <c r="B15" s="195" t="s">
        <v>52</v>
      </c>
      <c r="C15" s="195"/>
      <c r="D15" s="195"/>
      <c r="E15" s="195"/>
    </row>
    <row r="16" spans="1:7" s="86" customFormat="1" ht="38.25" hidden="1" x14ac:dyDescent="0.2">
      <c r="A16" s="194"/>
      <c r="B16" s="128" t="s">
        <v>33</v>
      </c>
      <c r="C16" s="129" t="s">
        <v>34</v>
      </c>
      <c r="D16" s="129" t="s">
        <v>35</v>
      </c>
      <c r="E16" s="129" t="s">
        <v>36</v>
      </c>
    </row>
    <row r="17" spans="1:7" s="86" customFormat="1" hidden="1" x14ac:dyDescent="0.2">
      <c r="A17" s="127" t="s">
        <v>38</v>
      </c>
      <c r="B17" s="88" t="s">
        <v>133</v>
      </c>
      <c r="C17" s="89">
        <v>46955527</v>
      </c>
      <c r="D17" s="88" t="s">
        <v>133</v>
      </c>
      <c r="E17" s="89">
        <v>524954</v>
      </c>
      <c r="G17" s="87"/>
    </row>
    <row r="18" spans="1:7" s="86" customFormat="1" hidden="1" x14ac:dyDescent="0.2">
      <c r="A18" s="127" t="s">
        <v>39</v>
      </c>
      <c r="B18" s="89">
        <v>205871</v>
      </c>
      <c r="C18" s="89">
        <v>82355274</v>
      </c>
      <c r="D18" s="88" t="s">
        <v>133</v>
      </c>
      <c r="E18" s="89">
        <v>18316072</v>
      </c>
      <c r="G18" s="87"/>
    </row>
    <row r="19" spans="1:7" s="86" customFormat="1" hidden="1" x14ac:dyDescent="0.2">
      <c r="A19" s="127" t="s">
        <v>40</v>
      </c>
      <c r="B19" s="89">
        <v>7875502</v>
      </c>
      <c r="C19" s="89">
        <v>10360360</v>
      </c>
      <c r="D19" s="89">
        <v>4656043</v>
      </c>
      <c r="E19" s="89">
        <v>4392363</v>
      </c>
      <c r="G19" s="87"/>
    </row>
    <row r="20" spans="1:7" s="86" customFormat="1" hidden="1" x14ac:dyDescent="0.2">
      <c r="A20" s="127" t="s">
        <v>41</v>
      </c>
      <c r="B20" s="89">
        <v>15230141</v>
      </c>
      <c r="C20" s="89">
        <v>8920856</v>
      </c>
      <c r="D20" s="89">
        <v>11647468</v>
      </c>
      <c r="E20" s="89">
        <v>3343812</v>
      </c>
      <c r="G20" s="87"/>
    </row>
    <row r="21" spans="1:7" s="86" customFormat="1" hidden="1" x14ac:dyDescent="0.2">
      <c r="A21" s="127" t="s">
        <v>42</v>
      </c>
      <c r="B21" s="89">
        <v>10833167</v>
      </c>
      <c r="C21" s="89">
        <v>9171294</v>
      </c>
      <c r="D21" s="89">
        <v>19447989</v>
      </c>
      <c r="E21" s="89">
        <v>3078368</v>
      </c>
      <c r="G21" s="87"/>
    </row>
    <row r="22" spans="1:7" s="86" customFormat="1" hidden="1" x14ac:dyDescent="0.2">
      <c r="A22" s="127" t="s">
        <v>43</v>
      </c>
      <c r="B22" s="89">
        <v>4768878</v>
      </c>
      <c r="C22" s="89">
        <v>8651974</v>
      </c>
      <c r="D22" s="89">
        <v>18637807</v>
      </c>
      <c r="E22" s="89">
        <v>1298904</v>
      </c>
      <c r="G22" s="87"/>
    </row>
    <row r="23" spans="1:7" s="86" customFormat="1" hidden="1" x14ac:dyDescent="0.2">
      <c r="A23" s="127" t="s">
        <v>44</v>
      </c>
      <c r="B23" s="89">
        <v>3326033</v>
      </c>
      <c r="C23" s="89">
        <v>8628915</v>
      </c>
      <c r="D23" s="89">
        <v>15119283</v>
      </c>
      <c r="E23" s="89">
        <v>1118391</v>
      </c>
      <c r="G23" s="87"/>
    </row>
    <row r="24" spans="1:7" s="86" customFormat="1" hidden="1" x14ac:dyDescent="0.2">
      <c r="A24" s="127" t="s">
        <v>45</v>
      </c>
      <c r="B24" s="89">
        <v>3151974</v>
      </c>
      <c r="C24" s="89">
        <v>9132941</v>
      </c>
      <c r="D24" s="89">
        <v>12823430</v>
      </c>
      <c r="E24" s="89">
        <v>1961159</v>
      </c>
      <c r="G24" s="87"/>
    </row>
    <row r="25" spans="1:7" s="86" customFormat="1" hidden="1" x14ac:dyDescent="0.2">
      <c r="A25" s="127" t="s">
        <v>46</v>
      </c>
      <c r="B25" s="89">
        <v>3313186</v>
      </c>
      <c r="C25" s="89">
        <v>9329791</v>
      </c>
      <c r="D25" s="89">
        <v>8885662</v>
      </c>
      <c r="E25" s="89">
        <v>3040721</v>
      </c>
      <c r="G25" s="87"/>
    </row>
    <row r="26" spans="1:7" s="86" customFormat="1" hidden="1" x14ac:dyDescent="0.2">
      <c r="A26" s="127" t="s">
        <v>47</v>
      </c>
      <c r="B26" s="89">
        <v>3803366</v>
      </c>
      <c r="C26" s="89">
        <v>9853922</v>
      </c>
      <c r="D26" s="89">
        <v>5432171</v>
      </c>
      <c r="E26" s="89">
        <v>4615558</v>
      </c>
      <c r="G26" s="87"/>
    </row>
    <row r="27" spans="1:7" s="86" customFormat="1" hidden="1" x14ac:dyDescent="0.2">
      <c r="A27" s="127" t="s">
        <v>48</v>
      </c>
      <c r="B27" s="89">
        <v>4359865</v>
      </c>
      <c r="C27" s="89">
        <v>12563579</v>
      </c>
      <c r="D27" s="89">
        <v>4315921</v>
      </c>
      <c r="E27" s="89">
        <v>7444748</v>
      </c>
      <c r="G27" s="87"/>
    </row>
    <row r="28" spans="1:7" s="86" customFormat="1" hidden="1" x14ac:dyDescent="0.2">
      <c r="A28" s="127" t="s">
        <v>49</v>
      </c>
      <c r="B28" s="89">
        <v>1814259</v>
      </c>
      <c r="C28" s="89">
        <v>14290955</v>
      </c>
      <c r="D28" s="89">
        <v>2075123</v>
      </c>
      <c r="E28" s="89">
        <v>6511251</v>
      </c>
      <c r="G28" s="87"/>
    </row>
    <row r="29" spans="1:7" s="86" customFormat="1" hidden="1" x14ac:dyDescent="0.2">
      <c r="A29" s="127" t="s">
        <v>50</v>
      </c>
      <c r="B29" s="89">
        <v>58365</v>
      </c>
      <c r="C29" s="89">
        <v>1848761</v>
      </c>
      <c r="D29" s="89">
        <v>179210</v>
      </c>
      <c r="E29" s="89">
        <v>3587223</v>
      </c>
      <c r="G29" s="87"/>
    </row>
    <row r="30" spans="1:7" s="86" customFormat="1" hidden="1" x14ac:dyDescent="0.2">
      <c r="A30" s="127" t="s">
        <v>51</v>
      </c>
      <c r="B30" s="89">
        <v>9206</v>
      </c>
      <c r="C30" s="88" t="s">
        <v>133</v>
      </c>
      <c r="D30" s="88" t="s">
        <v>133</v>
      </c>
      <c r="E30" s="89">
        <v>11185784</v>
      </c>
      <c r="G30" s="87"/>
    </row>
    <row r="31" spans="1:7" s="86" customFormat="1" x14ac:dyDescent="0.2"/>
    <row r="33" spans="1:5" x14ac:dyDescent="0.2">
      <c r="A33" s="85"/>
      <c r="B33" s="90"/>
      <c r="C33" s="90"/>
      <c r="D33" s="90"/>
      <c r="E33" s="90"/>
    </row>
    <row r="34" spans="1:5" x14ac:dyDescent="0.2">
      <c r="A34" s="85"/>
      <c r="B34" s="90"/>
      <c r="C34" s="90"/>
      <c r="D34" s="90"/>
      <c r="E34" s="90"/>
    </row>
    <row r="35" spans="1:5" x14ac:dyDescent="0.2">
      <c r="A35" s="85"/>
      <c r="B35" s="90"/>
      <c r="C35" s="90"/>
      <c r="D35" s="90"/>
      <c r="E35" s="90"/>
    </row>
    <row r="36" spans="1:5" x14ac:dyDescent="0.2">
      <c r="A36" s="85"/>
      <c r="B36" s="90"/>
      <c r="C36" s="90"/>
      <c r="D36" s="90"/>
      <c r="E36" s="90"/>
    </row>
    <row r="37" spans="1:5" x14ac:dyDescent="0.2">
      <c r="A37" s="85"/>
      <c r="B37" s="90"/>
      <c r="C37" s="90"/>
      <c r="D37" s="90"/>
      <c r="E37" s="90"/>
    </row>
  </sheetData>
  <mergeCells count="5">
    <mergeCell ref="B1:F1"/>
    <mergeCell ref="B3:E3"/>
    <mergeCell ref="A3:A4"/>
    <mergeCell ref="A15:A16"/>
    <mergeCell ref="B15:E15"/>
  </mergeCells>
  <pageMargins left="0.74803149606299213" right="0.39370078740157483" top="0.59055118110236227" bottom="0.98425196850393704" header="0.39370078740157483" footer="0.39370078740157483"/>
  <pageSetup paperSize="9" orientation="portrait" r:id="rId1"/>
  <headerFooter scaleWithDoc="0">
    <oddFooter>&amp;LKela | Section for Analytics and Statistics&amp;2
&amp;G
&amp;10PO Box 450 | FIN-00101 HELSINKI | tilastot@kela.fi | www.kela.fi/statistics&amp;R&amp;P(&amp;N)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ul5"/>
  <dimension ref="A1:I196"/>
  <sheetViews>
    <sheetView zoomScaleNormal="100" workbookViewId="0">
      <pane xSplit="1" ySplit="4" topLeftCell="B5" activePane="bottomRight" state="frozen"/>
      <selection activeCell="A63" sqref="A63"/>
      <selection pane="topRight" activeCell="A63" sqref="A63"/>
      <selection pane="bottomLeft" activeCell="A63" sqref="A63"/>
      <selection pane="bottomRight" activeCell="B5" sqref="B5"/>
    </sheetView>
  </sheetViews>
  <sheetFormatPr defaultColWidth="9.28515625" defaultRowHeight="15" x14ac:dyDescent="0.2"/>
  <cols>
    <col min="1" max="1" width="6.28515625" style="67" customWidth="1"/>
    <col min="2" max="2" width="12.28515625" style="4" customWidth="1"/>
    <col min="3" max="3" width="14.28515625" style="4" customWidth="1"/>
    <col min="4" max="4" width="6.85546875" style="4" customWidth="1"/>
    <col min="5" max="5" width="12" style="4" customWidth="1"/>
    <col min="6" max="6" width="13.7109375" style="4" customWidth="1"/>
    <col min="7" max="8" width="9.28515625" style="4"/>
    <col min="9" max="9" width="7.7109375" style="4" customWidth="1"/>
    <col min="10" max="16384" width="9.28515625" style="4"/>
  </cols>
  <sheetData>
    <row r="1" spans="1:7" s="13" customFormat="1" ht="18" x14ac:dyDescent="0.25">
      <c r="A1" s="12" t="s">
        <v>13</v>
      </c>
      <c r="B1" s="12" t="str">
        <f>"Average rehabilitation expenditure per year and client, 1990–"&amp;A59</f>
        <v>Average rehabilitation expenditure per year and client, 1990–2022</v>
      </c>
    </row>
    <row r="2" spans="1:7" s="16" customFormat="1" ht="6.75" customHeight="1" x14ac:dyDescent="0.2">
      <c r="A2" s="63"/>
      <c r="B2" s="94" t="str">
        <f>CONCATENATE(LEFT(B1,LEN(B1)-9),"1990–",(RIGHT(B1,4)))</f>
        <v>Average rehabilitation expenditure per year and client, 1990–2022</v>
      </c>
      <c r="E2" s="94">
        <v>1000000</v>
      </c>
    </row>
    <row r="3" spans="1:7" s="16" customFormat="1" ht="15" customHeight="1" x14ac:dyDescent="0.2">
      <c r="A3" s="113" t="s">
        <v>26</v>
      </c>
      <c r="B3" s="95" t="s">
        <v>54</v>
      </c>
      <c r="C3" s="130" t="str">
        <f>"(At "&amp;RIGHT(B1,4)&amp;" prices)"</f>
        <v>(At 2022 prices)</v>
      </c>
      <c r="D3" s="157"/>
      <c r="E3" s="177" t="str">
        <f>B3</f>
        <v>Euros/person</v>
      </c>
      <c r="F3" s="165" t="s">
        <v>53</v>
      </c>
      <c r="G3" s="130"/>
    </row>
    <row r="4" spans="1:7" s="10" customFormat="1" ht="27.6" customHeight="1" x14ac:dyDescent="0.2">
      <c r="A4" s="66"/>
      <c r="B4" s="115" t="s">
        <v>127</v>
      </c>
      <c r="C4" s="119" t="s">
        <v>123</v>
      </c>
      <c r="D4" s="34"/>
      <c r="E4" s="176" t="str">
        <f>B4</f>
        <v>Rehabilitation
services¹</v>
      </c>
      <c r="F4" s="176" t="str">
        <f>C4</f>
        <v>Rehabilitation
allowance²</v>
      </c>
      <c r="G4" s="131"/>
    </row>
    <row r="5" spans="1:7" s="10" customFormat="1" ht="25.5" customHeight="1" x14ac:dyDescent="0.2">
      <c r="A5" s="63">
        <v>1968</v>
      </c>
      <c r="B5" s="83">
        <f>E5*'Inflation factors 2022'!B34</f>
        <v>577.41448605841322</v>
      </c>
      <c r="C5" s="83" t="str">
        <f>IF(F5="..","..",F5*'Inflation factors 2022'!B34)</f>
        <v>..</v>
      </c>
      <c r="D5" s="6"/>
      <c r="E5" s="83">
        <f>$E$2*'Data 2'!F6/'Data 1'!B5</f>
        <v>56.613489487872293</v>
      </c>
      <c r="F5" s="83" t="str">
        <f>IF('Data 2'!G6="..","..",$E$2*'Data 2'!G6/'Data 1'!C5)</f>
        <v>..</v>
      </c>
      <c r="G5" s="59"/>
    </row>
    <row r="6" spans="1:7" s="10" customFormat="1" ht="12.75" customHeight="1" x14ac:dyDescent="0.2">
      <c r="A6" s="63">
        <v>1969</v>
      </c>
      <c r="B6" s="83">
        <f>E6*'Inflation factors 2022'!B35</f>
        <v>775.3857895679979</v>
      </c>
      <c r="C6" s="83" t="str">
        <f>IF(F6="..","..",F6*'Inflation factors 2022'!B35)</f>
        <v>..</v>
      </c>
      <c r="D6" s="6"/>
      <c r="E6" s="83">
        <f>$E$2*'Data 2'!F7/'Data 1'!B6</f>
        <v>77.760476097027038</v>
      </c>
      <c r="F6" s="83" t="str">
        <f>IF('Data 2'!G7="..","..",$E$2*'Data 2'!G7/'Data 1'!C6)</f>
        <v>..</v>
      </c>
      <c r="G6" s="59"/>
    </row>
    <row r="7" spans="1:7" s="10" customFormat="1" ht="18" customHeight="1" x14ac:dyDescent="0.2">
      <c r="A7" s="63">
        <v>1970</v>
      </c>
      <c r="B7" s="83">
        <f>E7*'Inflation factors 2022'!B36</f>
        <v>764.97993734141858</v>
      </c>
      <c r="C7" s="83" t="str">
        <f>IF(F7="..","..",F7*'Inflation factors 2022'!B36)</f>
        <v>..</v>
      </c>
      <c r="D7" s="6"/>
      <c r="E7" s="83">
        <f>$E$2*'Data 2'!F8/'Data 1'!B7</f>
        <v>78.810922995980405</v>
      </c>
      <c r="F7" s="83" t="str">
        <f>IF('Data 2'!G8="..","..",$E$2*'Data 2'!G8/'Data 1'!C7)</f>
        <v>..</v>
      </c>
      <c r="G7" s="59"/>
    </row>
    <row r="8" spans="1:7" s="10" customFormat="1" ht="12.75" customHeight="1" x14ac:dyDescent="0.2">
      <c r="A8" s="63">
        <v>1971</v>
      </c>
      <c r="B8" s="83">
        <f>E8*'Inflation factors 2022'!B37</f>
        <v>839.63161458744753</v>
      </c>
      <c r="C8" s="83" t="str">
        <f>IF(F8="..","..",F8*'Inflation factors 2022'!B37)</f>
        <v>..</v>
      </c>
      <c r="D8" s="6"/>
      <c r="E8" s="83">
        <f>$E$2*'Data 2'!F9/'Data 1'!B8</f>
        <v>92.108399509924865</v>
      </c>
      <c r="F8" s="83" t="str">
        <f>IF('Data 2'!G9="..","..",$E$2*'Data 2'!G9/'Data 1'!C8)</f>
        <v>..</v>
      </c>
      <c r="G8" s="59"/>
    </row>
    <row r="9" spans="1:7" s="10" customFormat="1" ht="12.75" customHeight="1" x14ac:dyDescent="0.2">
      <c r="A9" s="63">
        <v>1972</v>
      </c>
      <c r="B9" s="83">
        <f>E9*'Inflation factors 2022'!B38</f>
        <v>932.75971552837655</v>
      </c>
      <c r="C9" s="83" t="str">
        <f>IF(F9="..","..",F9*'Inflation factors 2022'!B38)</f>
        <v>..</v>
      </c>
      <c r="D9" s="6"/>
      <c r="E9" s="83">
        <f>$E$2*'Data 2'!F10/'Data 1'!B9</f>
        <v>109.6363084819136</v>
      </c>
      <c r="F9" s="83" t="str">
        <f>IF('Data 2'!G10="..","..",$E$2*'Data 2'!G10/'Data 1'!C9)</f>
        <v>..</v>
      </c>
      <c r="G9" s="59"/>
    </row>
    <row r="10" spans="1:7" s="10" customFormat="1" ht="12.75" customHeight="1" x14ac:dyDescent="0.2">
      <c r="A10" s="63">
        <v>1973</v>
      </c>
      <c r="B10" s="83">
        <f>E10*'Inflation factors 2022'!B39</f>
        <v>913.70150852810787</v>
      </c>
      <c r="C10" s="83" t="str">
        <f>IF(F10="..","..",F10*'Inflation factors 2022'!B39)</f>
        <v>..</v>
      </c>
      <c r="D10" s="6"/>
      <c r="E10" s="83">
        <f>$E$2*'Data 2'!F11/'Data 1'!B10</f>
        <v>119.97756111318442</v>
      </c>
      <c r="F10" s="83" t="str">
        <f>IF('Data 2'!G11="..","..",$E$2*'Data 2'!G11/'Data 1'!C10)</f>
        <v>..</v>
      </c>
      <c r="G10" s="59"/>
    </row>
    <row r="11" spans="1:7" s="10" customFormat="1" ht="12.75" customHeight="1" x14ac:dyDescent="0.2">
      <c r="A11" s="63">
        <v>1974</v>
      </c>
      <c r="B11" s="83">
        <f>E11*'Inflation factors 2022'!B40</f>
        <v>908.96696045587362</v>
      </c>
      <c r="C11" s="83" t="str">
        <f>IF(F11="..","..",F11*'Inflation factors 2022'!B40)</f>
        <v>..</v>
      </c>
      <c r="D11" s="6"/>
      <c r="E11" s="83">
        <f>$E$2*'Data 2'!F12/'Data 1'!B11</f>
        <v>140.12816523638514</v>
      </c>
      <c r="F11" s="83" t="str">
        <f>IF('Data 2'!G12="..","..",$E$2*'Data 2'!G12/'Data 1'!C11)</f>
        <v>..</v>
      </c>
      <c r="G11" s="59"/>
    </row>
    <row r="12" spans="1:7" s="10" customFormat="1" ht="18" customHeight="1" x14ac:dyDescent="0.2">
      <c r="A12" s="63">
        <v>1975</v>
      </c>
      <c r="B12" s="83">
        <f>E12*'Inflation factors 2022'!B41</f>
        <v>986.02034250827967</v>
      </c>
      <c r="C12" s="83" t="str">
        <f>IF(F12="..","..",F12*'Inflation factors 2022'!B41)</f>
        <v>..</v>
      </c>
      <c r="D12" s="6"/>
      <c r="E12" s="83">
        <f>$E$2*'Data 2'!F13/'Data 1'!B12</f>
        <v>179.07938616580634</v>
      </c>
      <c r="F12" s="83" t="str">
        <f>IF('Data 2'!G13="..","..",$E$2*'Data 2'!G13/'Data 1'!C12)</f>
        <v>..</v>
      </c>
      <c r="G12" s="59"/>
    </row>
    <row r="13" spans="1:7" s="10" customFormat="1" ht="12.75" customHeight="1" x14ac:dyDescent="0.2">
      <c r="A13" s="63">
        <v>1976</v>
      </c>
      <c r="B13" s="83">
        <f>E13*'Inflation factors 2022'!B42</f>
        <v>1066.3751265031271</v>
      </c>
      <c r="C13" s="83" t="str">
        <f>IF(F13="..","..",F13*'Inflation factors 2022'!B42)</f>
        <v>..</v>
      </c>
      <c r="D13" s="6"/>
      <c r="E13" s="83">
        <f>$E$2*'Data 2'!F14/'Data 1'!B13</f>
        <v>221.44831232222458</v>
      </c>
      <c r="F13" s="83" t="str">
        <f>IF('Data 2'!G14="..","..",$E$2*'Data 2'!G14/'Data 1'!C13)</f>
        <v>..</v>
      </c>
      <c r="G13" s="59"/>
    </row>
    <row r="14" spans="1:7" s="10" customFormat="1" ht="12.75" customHeight="1" x14ac:dyDescent="0.2">
      <c r="A14" s="63">
        <v>1977</v>
      </c>
      <c r="B14" s="83">
        <f>E14*'Inflation factors 2022'!B43</f>
        <v>1050.7262169268179</v>
      </c>
      <c r="C14" s="83" t="str">
        <f>IF(F14="..","..",F14*'Inflation factors 2022'!B43)</f>
        <v>..</v>
      </c>
      <c r="D14" s="6"/>
      <c r="E14" s="83">
        <f>$E$2*'Data 2'!F15/'Data 1'!B14</f>
        <v>245.82748909975447</v>
      </c>
      <c r="F14" s="83" t="str">
        <f>IF('Data 2'!G15="..","..",$E$2*'Data 2'!G15/'Data 1'!C14)</f>
        <v>..</v>
      </c>
      <c r="G14" s="59"/>
    </row>
    <row r="15" spans="1:7" s="10" customFormat="1" ht="12.75" customHeight="1" x14ac:dyDescent="0.2">
      <c r="A15" s="63">
        <v>1978</v>
      </c>
      <c r="B15" s="83">
        <f>E15*'Inflation factors 2022'!B44</f>
        <v>1299.4832831089695</v>
      </c>
      <c r="C15" s="83" t="str">
        <f>IF(F15="..","..",F15*'Inflation factors 2022'!B44)</f>
        <v>..</v>
      </c>
      <c r="D15" s="6"/>
      <c r="E15" s="83">
        <f>$E$2*'Data 2'!F16/'Data 1'!B15</f>
        <v>326.98623361213214</v>
      </c>
      <c r="F15" s="83" t="str">
        <f>IF('Data 2'!G16="..","..",$E$2*'Data 2'!G16/'Data 1'!C15)</f>
        <v>..</v>
      </c>
      <c r="G15" s="59"/>
    </row>
    <row r="16" spans="1:7" s="10" customFormat="1" ht="12.75" customHeight="1" x14ac:dyDescent="0.2">
      <c r="A16" s="63">
        <v>1979</v>
      </c>
      <c r="B16" s="83">
        <f>E16*'Inflation factors 2022'!B45</f>
        <v>1410.3298418723712</v>
      </c>
      <c r="C16" s="83" t="str">
        <f>IF(F16="..","..",F16*'Inflation factors 2022'!B45)</f>
        <v>..</v>
      </c>
      <c r="D16" s="6"/>
      <c r="E16" s="83">
        <f>$E$2*'Data 2'!F17/'Data 1'!B16</f>
        <v>380.79081210190935</v>
      </c>
      <c r="F16" s="83" t="str">
        <f>IF('Data 2'!G17="..","..",$E$2*'Data 2'!G17/'Data 1'!C16)</f>
        <v>..</v>
      </c>
      <c r="G16" s="59"/>
    </row>
    <row r="17" spans="1:7" s="10" customFormat="1" ht="18" customHeight="1" x14ac:dyDescent="0.2">
      <c r="A17" s="63">
        <v>1980</v>
      </c>
      <c r="B17" s="83">
        <f>E17*'Inflation factors 2022'!B46</f>
        <v>1494.2505859754833</v>
      </c>
      <c r="C17" s="83" t="str">
        <f>IF(F17="..","..",F17*'Inflation factors 2022'!B46)</f>
        <v>..</v>
      </c>
      <c r="D17" s="6"/>
      <c r="E17" s="83">
        <f>$E$2*'Data 2'!F18/'Data 1'!B17</f>
        <v>450.11579801501119</v>
      </c>
      <c r="F17" s="83" t="str">
        <f>IF('Data 2'!G18="..","..",$E$2*'Data 2'!G18/'Data 1'!C17)</f>
        <v>..</v>
      </c>
      <c r="G17" s="59"/>
    </row>
    <row r="18" spans="1:7" s="10" customFormat="1" ht="12.75" customHeight="1" x14ac:dyDescent="0.2">
      <c r="A18" s="63">
        <v>1981</v>
      </c>
      <c r="B18" s="83">
        <f>E18*'Inflation factors 2022'!B47</f>
        <v>1641.8327515865185</v>
      </c>
      <c r="C18" s="83" t="str">
        <f>IF(F18="..","..",F18*'Inflation factors 2022'!B47)</f>
        <v>..</v>
      </c>
      <c r="D18" s="6"/>
      <c r="E18" s="83">
        <f>$E$2*'Data 2'!F19/'Data 1'!B18</f>
        <v>554.01896507436084</v>
      </c>
      <c r="F18" s="83" t="str">
        <f>IF('Data 2'!G19="..","..",$E$2*'Data 2'!G19/'Data 1'!C18)</f>
        <v>..</v>
      </c>
      <c r="G18" s="59"/>
    </row>
    <row r="19" spans="1:7" s="10" customFormat="1" ht="12.75" customHeight="1" x14ac:dyDescent="0.2">
      <c r="A19" s="63">
        <v>1982</v>
      </c>
      <c r="B19" s="83">
        <f>E19*'Inflation factors 2022'!B48</f>
        <v>1829.3619179481307</v>
      </c>
      <c r="C19" s="83" t="str">
        <f>IF(F19="..","..",F19*'Inflation factors 2022'!B48)</f>
        <v>..</v>
      </c>
      <c r="D19" s="6"/>
      <c r="E19" s="83">
        <f>$E$2*'Data 2'!F20/'Data 1'!B19</f>
        <v>674.65829598087089</v>
      </c>
      <c r="F19" s="83" t="str">
        <f>IF('Data 2'!G20="..","..",$E$2*'Data 2'!G20/'Data 1'!C19)</f>
        <v>..</v>
      </c>
      <c r="G19" s="59"/>
    </row>
    <row r="20" spans="1:7" s="10" customFormat="1" ht="12.75" customHeight="1" x14ac:dyDescent="0.2">
      <c r="A20" s="63">
        <v>1983</v>
      </c>
      <c r="B20" s="83">
        <f>E20*'Inflation factors 2022'!B49</f>
        <v>1933.7508710269219</v>
      </c>
      <c r="C20" s="83" t="str">
        <f>IF(F20="..","..",F20*'Inflation factors 2022'!B49)</f>
        <v>..</v>
      </c>
      <c r="D20" s="6"/>
      <c r="E20" s="83">
        <f>$E$2*'Data 2'!F21/'Data 1'!B20</f>
        <v>774.10988375230602</v>
      </c>
      <c r="F20" s="83" t="str">
        <f>IF('Data 2'!G21="..","..",$E$2*'Data 2'!G21/'Data 1'!C20)</f>
        <v>..</v>
      </c>
      <c r="G20" s="59"/>
    </row>
    <row r="21" spans="1:7" s="10" customFormat="1" ht="12.75" customHeight="1" x14ac:dyDescent="0.2">
      <c r="A21" s="63">
        <v>1984</v>
      </c>
      <c r="B21" s="83">
        <f>E21*'Inflation factors 2022'!B50</f>
        <v>2240.4708442380752</v>
      </c>
      <c r="C21" s="83" t="str">
        <f>IF(F21="..","..",F21*'Inflation factors 2022'!B50)</f>
        <v>..</v>
      </c>
      <c r="D21" s="6"/>
      <c r="E21" s="83">
        <f>$E$2*'Data 2'!F22/'Data 1'!B21</f>
        <v>959.61770181438362</v>
      </c>
      <c r="F21" s="83" t="str">
        <f>IF('Data 2'!G22="..","..",$E$2*'Data 2'!G22/'Data 1'!C21)</f>
        <v>..</v>
      </c>
      <c r="G21" s="59"/>
    </row>
    <row r="22" spans="1:7" s="10" customFormat="1" ht="18" customHeight="1" x14ac:dyDescent="0.2">
      <c r="A22" s="63">
        <v>1985</v>
      </c>
      <c r="B22" s="83">
        <f>E22*'Inflation factors 2022'!B51</f>
        <v>2543.9267123394598</v>
      </c>
      <c r="C22" s="83" t="str">
        <f>IF(F22="..","..",F22*'Inflation factors 2022'!B51)</f>
        <v>..</v>
      </c>
      <c r="D22" s="6"/>
      <c r="E22" s="83">
        <f>$E$2*'Data 2'!F23/'Data 1'!B22</f>
        <v>1153.635049260489</v>
      </c>
      <c r="F22" s="83" t="str">
        <f>IF('Data 2'!G23="..","..",$E$2*'Data 2'!G23/'Data 1'!C22)</f>
        <v>..</v>
      </c>
      <c r="G22" s="59"/>
    </row>
    <row r="23" spans="1:7" s="10" customFormat="1" ht="12.75" customHeight="1" x14ac:dyDescent="0.2">
      <c r="A23" s="63">
        <v>1986</v>
      </c>
      <c r="B23" s="83">
        <f>E23*'Inflation factors 2022'!B52</f>
        <v>2658.4764302181916</v>
      </c>
      <c r="C23" s="83" t="str">
        <f>IF(F23="..","..",F23*'Inflation factors 2022'!B52)</f>
        <v>..</v>
      </c>
      <c r="D23" s="6"/>
      <c r="E23" s="83">
        <f>$E$2*'Data 2'!F24/'Data 1'!B23</f>
        <v>1248.9138785235559</v>
      </c>
      <c r="F23" s="83" t="str">
        <f>IF('Data 2'!G24="..","..",$E$2*'Data 2'!G24/'Data 1'!C23)</f>
        <v>..</v>
      </c>
      <c r="G23" s="59"/>
    </row>
    <row r="24" spans="1:7" s="10" customFormat="1" ht="12.75" customHeight="1" x14ac:dyDescent="0.2">
      <c r="A24" s="63">
        <v>1987</v>
      </c>
      <c r="B24" s="83">
        <f>E24*'Inflation factors 2022'!B53</f>
        <v>2741.8148410344425</v>
      </c>
      <c r="C24" s="83" t="str">
        <f>IF(F24="..","..",F24*'Inflation factors 2022'!B53)</f>
        <v>..</v>
      </c>
      <c r="D24" s="6"/>
      <c r="E24" s="83">
        <f>$E$2*'Data 2'!F25/'Data 1'!B24</f>
        <v>1335.2573457519979</v>
      </c>
      <c r="F24" s="83" t="str">
        <f>IF('Data 2'!G25="..","..",$E$2*'Data 2'!G25/'Data 1'!C24)</f>
        <v>..</v>
      </c>
      <c r="G24" s="59"/>
    </row>
    <row r="25" spans="1:7" s="10" customFormat="1" ht="12.75" customHeight="1" x14ac:dyDescent="0.2">
      <c r="A25" s="63">
        <v>1988</v>
      </c>
      <c r="B25" s="83">
        <f>E25*'Inflation factors 2022'!B54</f>
        <v>3051.3701756891169</v>
      </c>
      <c r="C25" s="83" t="str">
        <f>IF(F25="..","..",F25*'Inflation factors 2022'!B54)</f>
        <v>..</v>
      </c>
      <c r="D25" s="6"/>
      <c r="E25" s="83">
        <f>$E$2*'Data 2'!F26/'Data 1'!B25</f>
        <v>1558.9058033320287</v>
      </c>
      <c r="F25" s="83" t="str">
        <f>IF('Data 2'!G26="..","..",$E$2*'Data 2'!G26/'Data 1'!C25)</f>
        <v>..</v>
      </c>
      <c r="G25" s="59"/>
    </row>
    <row r="26" spans="1:7" s="10" customFormat="1" ht="12.75" customHeight="1" x14ac:dyDescent="0.2">
      <c r="A26" s="63">
        <v>1989</v>
      </c>
      <c r="B26" s="83">
        <f>E26*'Inflation factors 2022'!B55</f>
        <v>3188.2598336145293</v>
      </c>
      <c r="C26" s="83" t="str">
        <f>IF(F26="..","..",F26*'Inflation factors 2022'!B55)</f>
        <v>..</v>
      </c>
      <c r="D26" s="6"/>
      <c r="E26" s="83">
        <f>$E$2*'Data 2'!F27/'Data 1'!B26</f>
        <v>1736.0815957664615</v>
      </c>
      <c r="F26" s="83" t="str">
        <f>IF('Data 2'!G27="..","..",$E$2*'Data 2'!G27/'Data 1'!C26)</f>
        <v>..</v>
      </c>
      <c r="G26" s="59"/>
    </row>
    <row r="27" spans="1:7" s="6" customFormat="1" ht="18" customHeight="1" x14ac:dyDescent="0.2">
      <c r="A27" s="63">
        <v>1990</v>
      </c>
      <c r="B27" s="83">
        <f>E27*'Inflation factors 2022'!B56</f>
        <v>3328.3174899085552</v>
      </c>
      <c r="C27" s="83" t="str">
        <f>IF(F27="..","..",F27*'Inflation factors 2022'!B56)</f>
        <v>..</v>
      </c>
      <c r="E27" s="83">
        <f>$E$2*'Data 2'!F28/'Data 1'!B27</f>
        <v>1922.6413669879457</v>
      </c>
      <c r="F27" s="83" t="str">
        <f>IF('Data 2'!G28="..","..",$E$2*'Data 2'!G28/'Data 1'!C27)</f>
        <v>..</v>
      </c>
    </row>
    <row r="28" spans="1:7" s="6" customFormat="1" ht="12.75" x14ac:dyDescent="0.2">
      <c r="A28" s="63">
        <v>1991</v>
      </c>
      <c r="B28" s="83">
        <f>E28*'Inflation factors 2022'!B57</f>
        <v>3251.113904905028</v>
      </c>
      <c r="C28" s="83">
        <f>IF(F28="..","..",F28*'Inflation factors 2022'!B57)</f>
        <v>1274.4401800302724</v>
      </c>
      <c r="E28" s="83">
        <f>$E$2*'Data 2'!F29/'Data 1'!B28</f>
        <v>1955.5764988112323</v>
      </c>
      <c r="F28" s="83">
        <f>IF('Data 2'!G29="..","..",$E$2*'Data 2'!G29/'Data 1'!C28)</f>
        <v>766.58811044664424</v>
      </c>
    </row>
    <row r="29" spans="1:7" s="6" customFormat="1" ht="12.75" x14ac:dyDescent="0.2">
      <c r="A29" s="63">
        <v>1992</v>
      </c>
      <c r="B29" s="83">
        <f>E29*'Inflation factors 2022'!B58</f>
        <v>2797.2168091031845</v>
      </c>
      <c r="C29" s="83">
        <f>IF(F29="..","..",F29*'Inflation factors 2022'!B58)</f>
        <v>2444.0858253190895</v>
      </c>
      <c r="E29" s="83">
        <f>$E$2*'Data 2'!F30/'Data 1'!B29</f>
        <v>1726.2903288729372</v>
      </c>
      <c r="F29" s="83">
        <f>IF('Data 2'!G30="..","..",$E$2*'Data 2'!G30/'Data 1'!C29)</f>
        <v>1508.3570602939758</v>
      </c>
    </row>
    <row r="30" spans="1:7" s="6" customFormat="1" ht="12.75" x14ac:dyDescent="0.2">
      <c r="A30" s="63">
        <v>1993</v>
      </c>
      <c r="B30" s="83">
        <f>E30*'Inflation factors 2022'!B59</f>
        <v>2939.5345220503373</v>
      </c>
      <c r="C30" s="83">
        <f>IF(F30="..","..",F30*'Inflation factors 2022'!B59)</f>
        <v>2447.2847210367304</v>
      </c>
      <c r="E30" s="83">
        <f>$E$2*'Data 2'!F31/'Data 1'!B30</f>
        <v>1852.2810332840104</v>
      </c>
      <c r="F30" s="83">
        <f>IF('Data 2'!G31="..","..",$E$2*'Data 2'!G31/'Data 1'!C30)</f>
        <v>1542.1009815731841</v>
      </c>
    </row>
    <row r="31" spans="1:7" s="6" customFormat="1" ht="12.75" x14ac:dyDescent="0.2">
      <c r="A31" s="63">
        <v>1994</v>
      </c>
      <c r="B31" s="83">
        <f>E31*'Inflation factors 2022'!B60</f>
        <v>2936.1364474066436</v>
      </c>
      <c r="C31" s="83">
        <f>IF(F31="..","..",F31*'Inflation factors 2022'!B60)</f>
        <v>2205.7717314756569</v>
      </c>
      <c r="E31" s="83">
        <f>$E$2*'Data 2'!F32/'Data 1'!B31</f>
        <v>1870.2328215035141</v>
      </c>
      <c r="F31" s="83">
        <f>IF('Data 2'!G32="..","..",$E$2*'Data 2'!G32/'Data 1'!C31)</f>
        <v>1405.0119137324516</v>
      </c>
    </row>
    <row r="32" spans="1:7" s="6" customFormat="1" ht="18" customHeight="1" x14ac:dyDescent="0.2">
      <c r="A32" s="63">
        <v>1995</v>
      </c>
      <c r="B32" s="83">
        <f>E32*'Inflation factors 2022'!B61</f>
        <v>3009.2313411876667</v>
      </c>
      <c r="C32" s="83">
        <f>IF(F32="..","..",F32*'Inflation factors 2022'!B61)</f>
        <v>1834.0317692338131</v>
      </c>
      <c r="E32" s="83">
        <f>$E$2*'Data 2'!F33/'Data 1'!B32</f>
        <v>1935.6380436514257</v>
      </c>
      <c r="F32" s="83">
        <f>IF('Data 2'!G33="..","..",$E$2*'Data 2'!G33/'Data 1'!C32)</f>
        <v>1179.7104520362991</v>
      </c>
    </row>
    <row r="33" spans="1:6" s="6" customFormat="1" ht="12.75" x14ac:dyDescent="0.2">
      <c r="A33" s="63">
        <v>1996</v>
      </c>
      <c r="B33" s="83">
        <f>E33*'Inflation factors 2022'!B62</f>
        <v>3018.6654102221846</v>
      </c>
      <c r="C33" s="83">
        <f>IF(F33="..","..",F33*'Inflation factors 2022'!B62)</f>
        <v>1504.6930273643266</v>
      </c>
      <c r="E33" s="83">
        <f>$E$2*'Data 2'!F34/'Data 1'!B33</f>
        <v>1952.9742330909485</v>
      </c>
      <c r="F33" s="83">
        <f>IF('Data 2'!G34="..","..",$E$2*'Data 2'!G34/'Data 1'!C33)</f>
        <v>973.48540225855959</v>
      </c>
    </row>
    <row r="34" spans="1:6" s="6" customFormat="1" ht="12.75" x14ac:dyDescent="0.2">
      <c r="A34" s="63">
        <v>1997</v>
      </c>
      <c r="B34" s="83">
        <f>E34*'Inflation factors 2022'!B63</f>
        <v>3057.9076047909252</v>
      </c>
      <c r="C34" s="83">
        <f>IF(F34="..","..",F34*'Inflation factors 2022'!B63)</f>
        <v>1299.8607038132991</v>
      </c>
      <c r="E34" s="83">
        <f>$E$2*'Data 2'!F35/'Data 1'!B34</f>
        <v>2002.8400686349921</v>
      </c>
      <c r="F34" s="83">
        <f>IF('Data 2'!G35="..","..",$E$2*'Data 2'!G35/'Data 1'!C34)</f>
        <v>851.37075337479246</v>
      </c>
    </row>
    <row r="35" spans="1:6" s="6" customFormat="1" ht="12.75" x14ac:dyDescent="0.2">
      <c r="A35" s="63">
        <v>1998</v>
      </c>
      <c r="B35" s="83">
        <f>E35*'Inflation factors 2022'!B64</f>
        <v>3063.732108311488</v>
      </c>
      <c r="C35" s="83">
        <f>IF(F35="..","..",F35*'Inflation factors 2022'!B64)</f>
        <v>1059.5930353243182</v>
      </c>
      <c r="E35" s="83">
        <f>$E$2*'Data 2'!F36/'Data 1'!B35</f>
        <v>2034.8640032557823</v>
      </c>
      <c r="F35" s="83">
        <f>IF('Data 2'!G36="..","..",$E$2*'Data 2'!G36/'Data 1'!C35)</f>
        <v>703.7585694365074</v>
      </c>
    </row>
    <row r="36" spans="1:6" s="6" customFormat="1" ht="12.75" x14ac:dyDescent="0.2">
      <c r="A36" s="63">
        <v>1999</v>
      </c>
      <c r="B36" s="83">
        <f>E36*'Inflation factors 2022'!B65</f>
        <v>3086.2239515993315</v>
      </c>
      <c r="C36" s="83">
        <f>IF(F36="..","..",F36*'Inflation factors 2022'!B65)</f>
        <v>1006.0498771912324</v>
      </c>
      <c r="E36" s="83">
        <f>$E$2*'Data 2'!F37/'Data 1'!B36</f>
        <v>2073.6107177599092</v>
      </c>
      <c r="F36" s="83">
        <f>IF('Data 2'!G37="..","..",$E$2*'Data 2'!G37/'Data 1'!C36)</f>
        <v>675.95736429422118</v>
      </c>
    </row>
    <row r="37" spans="1:6" s="6" customFormat="1" ht="18" customHeight="1" x14ac:dyDescent="0.2">
      <c r="A37" s="63">
        <v>2000</v>
      </c>
      <c r="B37" s="83">
        <f>E37*'Inflation factors 2022'!B66</f>
        <v>3159.6879774717781</v>
      </c>
      <c r="C37" s="83">
        <f>IF(F37="..","..",F37*'Inflation factors 2022'!B66)</f>
        <v>1036.6497217771905</v>
      </c>
      <c r="E37" s="83">
        <f>$E$2*'Data 2'!F38/'Data 1'!B37</f>
        <v>2194.3915715965713</v>
      </c>
      <c r="F37" s="83">
        <f>IF('Data 2'!G38="..","..",$E$2*'Data 2'!G38/'Data 1'!C37)</f>
        <v>719.94938373186744</v>
      </c>
    </row>
    <row r="38" spans="1:6" s="6" customFormat="1" ht="12.75" x14ac:dyDescent="0.2">
      <c r="A38" s="63">
        <v>2001</v>
      </c>
      <c r="B38" s="83">
        <f>E38*'Inflation factors 2022'!B67</f>
        <v>3209.2531840746547</v>
      </c>
      <c r="C38" s="83">
        <f>IF(F38="..","..",F38*'Inflation factors 2022'!B67)</f>
        <v>1082.4268451123378</v>
      </c>
      <c r="E38" s="83">
        <f>$E$2*'Data 2'!F39/'Data 1'!B38</f>
        <v>2286.4481438361918</v>
      </c>
      <c r="F38" s="83">
        <f>IF('Data 2'!G39="..","..",$E$2*'Data 2'!G39/'Data 1'!C38)</f>
        <v>771.18030547632782</v>
      </c>
    </row>
    <row r="39" spans="1:6" s="6" customFormat="1" ht="12.75" x14ac:dyDescent="0.2">
      <c r="A39" s="63">
        <v>2002</v>
      </c>
      <c r="B39" s="83">
        <f>E39*'Inflation factors 2022'!B68</f>
        <v>3312.7569198867882</v>
      </c>
      <c r="C39" s="83">
        <f>IF(F39="..","..",F39*'Inflation factors 2022'!B68)</f>
        <v>1165.2298267861543</v>
      </c>
      <c r="E39" s="83">
        <f>$E$2*'Data 2'!F40/'Data 1'!B39</f>
        <v>2396.8746409284154</v>
      </c>
      <c r="F39" s="83">
        <f>IF('Data 2'!G40="..","..",$E$2*'Data 2'!G40/'Data 1'!C39)</f>
        <v>843.07719830303438</v>
      </c>
    </row>
    <row r="40" spans="1:6" s="6" customFormat="1" ht="12.75" x14ac:dyDescent="0.2">
      <c r="A40" s="63">
        <v>2003</v>
      </c>
      <c r="B40" s="83">
        <f>E40*'Inflation factors 2022'!B69</f>
        <v>3476.4098877055289</v>
      </c>
      <c r="C40" s="83">
        <f>IF(F40="..","..",F40*'Inflation factors 2022'!B69)</f>
        <v>1264.9118712683805</v>
      </c>
      <c r="E40" s="83">
        <f>$E$2*'Data 2'!F41/'Data 1'!B40</f>
        <v>2537.3423418291195</v>
      </c>
      <c r="F40" s="83">
        <f>IF('Data 2'!G41="..","..",$E$2*'Data 2'!G41/'Data 1'!C40)</f>
        <v>923.22670609186514</v>
      </c>
    </row>
    <row r="41" spans="1:6" s="6" customFormat="1" ht="12.75" x14ac:dyDescent="0.2">
      <c r="A41" s="63">
        <v>2004</v>
      </c>
      <c r="B41" s="83">
        <f>E41*'Inflation factors 2022'!B70</f>
        <v>3600.7001006653054</v>
      </c>
      <c r="C41" s="83">
        <f>IF(F41="..","..",F41*'Inflation factors 2022'!B70)</f>
        <v>1328.6538411124284</v>
      </c>
      <c r="E41" s="83">
        <f>$E$2*'Data 2'!F42/'Data 1'!B41</f>
        <v>2632.9867477429389</v>
      </c>
      <c r="F41" s="83">
        <f>IF('Data 2'!G42="..","..",$E$2*'Data 2'!G42/'Data 1'!C41)</f>
        <v>971.56882222442971</v>
      </c>
    </row>
    <row r="42" spans="1:6" s="6" customFormat="1" ht="18" customHeight="1" x14ac:dyDescent="0.2">
      <c r="A42" s="63">
        <v>2005</v>
      </c>
      <c r="B42" s="83">
        <f>E42*'Inflation factors 2022'!B71</f>
        <v>3441.3432221466464</v>
      </c>
      <c r="C42" s="83">
        <f>IF(F42="..","..",F42*'Inflation factors 2022'!B71)</f>
        <v>1296.1561424194458</v>
      </c>
      <c r="E42" s="83">
        <f>$E$2*'Data 2'!F43/'Data 1'!B42</f>
        <v>2538.1529807736642</v>
      </c>
      <c r="F42" s="83">
        <f>IF('Data 2'!G43="..","..",$E$2*'Data 2'!G43/'Data 1'!C42)</f>
        <v>955.97630461801691</v>
      </c>
    </row>
    <row r="43" spans="1:6" s="6" customFormat="1" ht="12.75" x14ac:dyDescent="0.2">
      <c r="A43" s="63">
        <v>2006</v>
      </c>
      <c r="B43" s="83">
        <f>E43*'Inflation factors 2022'!B72</f>
        <v>3353.6747636065002</v>
      </c>
      <c r="C43" s="83">
        <f>IF(F43="..","..",F43*'Inflation factors 2022'!B72)</f>
        <v>1296.6983566755775</v>
      </c>
      <c r="E43" s="83">
        <f>$E$2*'Data 2'!F44/'Data 1'!B43</f>
        <v>2517.0295102742825</v>
      </c>
      <c r="F43" s="83">
        <f>IF('Data 2'!G44="..","..",$E$2*'Data 2'!G44/'Data 1'!C43)</f>
        <v>973.20946714782667</v>
      </c>
    </row>
    <row r="44" spans="1:6" s="6" customFormat="1" ht="12.75" x14ac:dyDescent="0.2">
      <c r="A44" s="63">
        <v>2007</v>
      </c>
      <c r="B44" s="83">
        <f>E44*'Inflation factors 2022'!B73</f>
        <v>3448.3956170069241</v>
      </c>
      <c r="C44" s="83">
        <f>IF(F44="..","..",F44*'Inflation factors 2022'!B73)</f>
        <v>1283.9462917188646</v>
      </c>
      <c r="E44" s="83">
        <f>$E$2*'Data 2'!F45/'Data 1'!B44</f>
        <v>2653.0520797759714</v>
      </c>
      <c r="F44" s="83">
        <f>IF('Data 2'!G45="..","..",$E$2*'Data 2'!G45/'Data 1'!C44)</f>
        <v>987.81484431939521</v>
      </c>
    </row>
    <row r="45" spans="1:6" s="6" customFormat="1" ht="12.75" x14ac:dyDescent="0.2">
      <c r="A45" s="63">
        <v>2008</v>
      </c>
      <c r="B45" s="83">
        <f>E45*'Inflation factors 2022'!B74</f>
        <v>3419.3954375768235</v>
      </c>
      <c r="C45" s="83">
        <f>IF(F45="..","..",F45*'Inflation factors 2022'!B74)</f>
        <v>1263.103694623099</v>
      </c>
      <c r="E45" s="83">
        <f>$E$2*'Data 2'!F46/'Data 1'!B45</f>
        <v>2737.5301784059316</v>
      </c>
      <c r="F45" s="83">
        <f>IF('Data 2'!G46="..","..",$E$2*'Data 2'!G46/'Data 1'!C45)</f>
        <v>1011.2268515328971</v>
      </c>
    </row>
    <row r="46" spans="1:6" s="6" customFormat="1" ht="12.75" x14ac:dyDescent="0.2">
      <c r="A46" s="63">
        <v>2009</v>
      </c>
      <c r="B46" s="83">
        <f>E46*'Inflation factors 2022'!B75</f>
        <v>3498.1649395375398</v>
      </c>
      <c r="C46" s="83">
        <f>IF(F46="..","..",F46*'Inflation factors 2022'!B75)</f>
        <v>1496.5361155529858</v>
      </c>
      <c r="E46" s="83">
        <f>$E$2*'Data 2'!F47/'Data 1'!B46</f>
        <v>2800.8823424068769</v>
      </c>
      <c r="F46" s="83">
        <f>IF('Data 2'!G47="..","..",$E$2*'Data 2'!G47/'Data 1'!C46)</f>
        <v>1198.2344038302183</v>
      </c>
    </row>
    <row r="47" spans="1:6" s="6" customFormat="1" ht="18" customHeight="1" x14ac:dyDescent="0.2">
      <c r="A47" s="63">
        <v>2010</v>
      </c>
      <c r="B47" s="83">
        <f>E47*'Inflation factors 2022'!B76</f>
        <v>3498.5037549588274</v>
      </c>
      <c r="C47" s="83">
        <f>IF(F47="..","..",F47*'Inflation factors 2022'!B76)</f>
        <v>1597.6157820215271</v>
      </c>
      <c r="E47" s="83">
        <f>$E$2*'Data 2'!F48/'Data 1'!B47</f>
        <v>2835.2520995352947</v>
      </c>
      <c r="F47" s="83">
        <f>IF('Data 2'!G48="..","..",$E$2*'Data 2'!G48/'Data 1'!C47)</f>
        <v>1294.7373555929096</v>
      </c>
    </row>
    <row r="48" spans="1:6" s="6" customFormat="1" ht="12.75" x14ac:dyDescent="0.2">
      <c r="A48" s="63">
        <v>2011</v>
      </c>
      <c r="B48" s="83">
        <f>E48*'Inflation factors 2022'!B77</f>
        <v>3581.0217454012954</v>
      </c>
      <c r="C48" s="83">
        <f>IF(F48="..","..",F48*'Inflation factors 2022'!B77)</f>
        <v>1636.6713131803124</v>
      </c>
      <c r="E48" s="83">
        <f>$E$2*'Data 2'!F49/'Data 1'!B48</f>
        <v>3002.6758171281986</v>
      </c>
      <c r="F48" s="83">
        <f>IF('Data 2'!G49="..","..",$E$2*'Data 2'!G49/'Data 1'!C48)</f>
        <v>1372.3439068709874</v>
      </c>
    </row>
    <row r="49" spans="1:9" s="6" customFormat="1" ht="12.75" x14ac:dyDescent="0.2">
      <c r="A49" s="63">
        <v>2012</v>
      </c>
      <c r="B49" s="83">
        <f>E49*'Inflation factors 2022'!B78</f>
        <v>3491.5047979437099</v>
      </c>
      <c r="C49" s="83">
        <f>IF(F49="..","..",F49*'Inflation factors 2022'!B78)</f>
        <v>1683.8255099286275</v>
      </c>
      <c r="E49" s="83">
        <f>$E$2*'Data 2'!F50/'Data 1'!B49</f>
        <v>3009.867994909378</v>
      </c>
      <c r="F49" s="83">
        <f>IF('Data 2'!G50="..","..",$E$2*'Data 2'!G50/'Data 1'!C49)</f>
        <v>1451.5496339374777</v>
      </c>
    </row>
    <row r="50" spans="1:9" s="6" customFormat="1" ht="12.75" x14ac:dyDescent="0.2">
      <c r="A50" s="63">
        <v>2013</v>
      </c>
      <c r="B50" s="83">
        <f>E50*'Inflation factors 2022'!B79</f>
        <v>3370.3416931552856</v>
      </c>
      <c r="C50" s="83">
        <f>IF(F50="..","..",F50*'Inflation factors 2022'!B79)</f>
        <v>1718.2138011410414</v>
      </c>
      <c r="E50" s="83">
        <f>$E$2*'Data 2'!F51/'Data 1'!B50</f>
        <v>2948.4723708566398</v>
      </c>
      <c r="F50" s="83">
        <f>IF('Data 2'!G51="..","..",$E$2*'Data 2'!G51/'Data 1'!C50)</f>
        <v>1503.1431175591217</v>
      </c>
    </row>
    <row r="51" spans="1:9" s="6" customFormat="1" ht="12.75" x14ac:dyDescent="0.2">
      <c r="A51" s="63">
        <v>2014</v>
      </c>
      <c r="B51" s="83">
        <f>E51*'Inflation factors 2022'!B80</f>
        <v>3309.5039001791338</v>
      </c>
      <c r="C51" s="83">
        <f>IF(F51="..","..",F51*'Inflation factors 2022'!B80)</f>
        <v>1822.3662228857606</v>
      </c>
      <c r="D51" s="29"/>
      <c r="E51" s="83">
        <f>$E$2*'Data 2'!F52/'Data 1'!B51</f>
        <v>2925.3099050482228</v>
      </c>
      <c r="F51" s="83">
        <f>IF('Data 2'!G52="..","..",$E$2*'Data 2'!G52/'Data 1'!C51)</f>
        <v>1610.8112041035765</v>
      </c>
    </row>
    <row r="52" spans="1:9" s="6" customFormat="1" ht="18" customHeight="1" x14ac:dyDescent="0.2">
      <c r="A52" s="63">
        <v>2015</v>
      </c>
      <c r="B52" s="83">
        <f>E52*'Inflation factors 2022'!B81</f>
        <v>3460.748304917689</v>
      </c>
      <c r="C52" s="83">
        <f>IF(F52="..","..",F52*'Inflation factors 2022'!B81)</f>
        <v>1951.1730911047962</v>
      </c>
      <c r="D52" s="29"/>
      <c r="E52" s="83">
        <f>$E$2*'Data 2'!F53/'Data 1'!B52</f>
        <v>3052.681139272092</v>
      </c>
      <c r="F52" s="83">
        <f>IF('Data 2'!G53="..","..",$E$2*'Data 2'!G53/'Data 1'!C52)</f>
        <v>1721.1044461704951</v>
      </c>
    </row>
    <row r="53" spans="1:9" s="6" customFormat="1" ht="12.75" x14ac:dyDescent="0.2">
      <c r="A53" s="63">
        <v>2016</v>
      </c>
      <c r="B53" s="83">
        <f>E53*'Inflation factors 2022'!B82</f>
        <v>3626.5532746802842</v>
      </c>
      <c r="C53" s="83">
        <f>IF(F53="..","..",F53*'Inflation factors 2022'!B82)</f>
        <v>2302.0430522152933</v>
      </c>
      <c r="D53" s="29"/>
      <c r="E53" s="83">
        <f>$E$2*'Data 2'!F54/'Data 1'!B53</f>
        <v>3210.3667659896305</v>
      </c>
      <c r="F53" s="83">
        <f>IF('Data 2'!G54="..","..",$E$2*'Data 2'!G54/'Data 1'!C53)</f>
        <v>2037.8585254233844</v>
      </c>
    </row>
    <row r="54" spans="1:9" s="6" customFormat="1" ht="12.75" x14ac:dyDescent="0.2">
      <c r="A54" s="63">
        <v>2017</v>
      </c>
      <c r="B54" s="83">
        <f>E54*'Inflation factors 2022'!B83</f>
        <v>3473.7399799015666</v>
      </c>
      <c r="C54" s="83">
        <f>IF(F54="..","..",F54*'Inflation factors 2022'!B83)</f>
        <v>3075.2432705793767</v>
      </c>
      <c r="D54" s="29"/>
      <c r="E54" s="83">
        <f>$E$2*'Data 2'!F55/'Data 1'!B54</f>
        <v>3098.2861875402596</v>
      </c>
      <c r="F54" s="83">
        <f>IF('Data 2'!G55="..","..",$E$2*'Data 2'!G55/'Data 1'!C54)</f>
        <v>2742.8603763348474</v>
      </c>
    </row>
    <row r="55" spans="1:9" s="6" customFormat="1" ht="12.75" x14ac:dyDescent="0.2">
      <c r="A55" s="63">
        <v>2018</v>
      </c>
      <c r="B55" s="83">
        <f>E55*'Inflation factors 2022'!B84</f>
        <v>3241.3396817253924</v>
      </c>
      <c r="C55" s="83">
        <f>IF(F55="..","..",F55*'Inflation factors 2022'!B84)</f>
        <v>3400.0490336883458</v>
      </c>
      <c r="D55" s="29"/>
      <c r="E55" s="83">
        <f>$E$2*'Data 2'!F56/'Data 1'!B55</f>
        <v>2922.3276513353485</v>
      </c>
      <c r="F55" s="83">
        <f>IF('Data 2'!G56="..","..",$E$2*'Data 2'!G56/'Data 1'!C55)</f>
        <v>3065.4168592890078</v>
      </c>
    </row>
    <row r="56" spans="1:9" s="6" customFormat="1" ht="12.75" x14ac:dyDescent="0.2">
      <c r="A56" s="63">
        <v>2019</v>
      </c>
      <c r="B56" s="83">
        <f>E56*'Inflation factors 2022'!B85</f>
        <v>3068.0818618819021</v>
      </c>
      <c r="C56" s="83">
        <f>IF(F56="..","..",F56*'Inflation factors 2022'!B85)</f>
        <v>3638.4686002270219</v>
      </c>
      <c r="D56" s="29"/>
      <c r="E56" s="83">
        <f>$E$2*'Data 2'!F57/'Data 1'!B56</f>
        <v>2794.498186254757</v>
      </c>
      <c r="F56" s="83">
        <f>IF('Data 2'!G57="..","..",$E$2*'Data 2'!G57/'Data 1'!C56)</f>
        <v>3314.0230156188304</v>
      </c>
    </row>
    <row r="57" spans="1:9" s="6" customFormat="1" ht="18" customHeight="1" x14ac:dyDescent="0.2">
      <c r="A57" s="63">
        <v>2020</v>
      </c>
      <c r="B57" s="83">
        <f>E57*'Inflation factors 2022'!B86</f>
        <v>2877.2738215728141</v>
      </c>
      <c r="C57" s="83">
        <f>IF(F57="..","..",F57*'Inflation factors 2022'!B86)</f>
        <v>4619.478894008621</v>
      </c>
      <c r="D57" s="29"/>
      <c r="E57" s="83">
        <f>$E$2*'Data 2'!F58/'Data 1'!B57</f>
        <v>2628.222746726376</v>
      </c>
      <c r="F57" s="83">
        <f>IF('Data 2'!G58="..","..",$E$2*'Data 2'!G58/'Data 1'!C57)</f>
        <v>4219.6260280223078</v>
      </c>
    </row>
    <row r="58" spans="1:9" s="6" customFormat="1" ht="18" customHeight="1" x14ac:dyDescent="0.2">
      <c r="A58" s="63">
        <v>2021</v>
      </c>
      <c r="B58" s="83">
        <f>E58*'Inflation factors 2022'!B87</f>
        <v>3076.0377861728157</v>
      </c>
      <c r="C58" s="83">
        <f>IF(F58="..","..",F58*'Inflation factors 2022'!B87)</f>
        <v>4826.173911517596</v>
      </c>
      <c r="D58" s="29"/>
      <c r="E58" s="83">
        <f>$E$2*'Data 2'!F59/'Data 1'!B58</f>
        <v>2871.5299444725533</v>
      </c>
      <c r="F58" s="83">
        <f>IF('Data 2'!G59="..","..",$E$2*'Data 2'!G59/'Data 1'!C58)</f>
        <v>4505.3097092795006</v>
      </c>
    </row>
    <row r="59" spans="1:9" s="6" customFormat="1" ht="13.15" customHeight="1" x14ac:dyDescent="0.2">
      <c r="A59" s="63">
        <v>2022</v>
      </c>
      <c r="B59" s="83">
        <f>E59*'Inflation factors 2022'!B88</f>
        <v>2810.0378126078349</v>
      </c>
      <c r="C59" s="83">
        <f>IF(F59="..","..",F59*'Inflation factors 2022'!B88)</f>
        <v>4679.9636801541428</v>
      </c>
      <c r="D59" s="29"/>
      <c r="E59" s="83">
        <f>$E$2*'Data 2'!F60/'Data 1'!B59</f>
        <v>2810.0378126078349</v>
      </c>
      <c r="F59" s="83">
        <f>IF('Data 2'!G60="..","..",$E$2*'Data 2'!G60/'Data 1'!C59)</f>
        <v>4679.9636801541428</v>
      </c>
    </row>
    <row r="60" spans="1:9" s="6" customFormat="1" ht="12.75" x14ac:dyDescent="0.2">
      <c r="A60" s="63"/>
    </row>
    <row r="61" spans="1:9" s="30" customFormat="1" ht="22.5" customHeight="1" x14ac:dyDescent="0.2">
      <c r="A61" s="138" t="str">
        <f>'Data 2'!A62</f>
        <v>N.B.</v>
      </c>
      <c r="B61" s="187" t="str">
        <f>'Data 2'!B62:I62</f>
        <v>Expenditure on income maintenance during rehabilitation is up to October 1991 included in ”Rehabilitation services provision”.</v>
      </c>
      <c r="C61" s="187"/>
      <c r="D61" s="187"/>
      <c r="E61" s="187"/>
      <c r="F61" s="187"/>
      <c r="G61" s="187"/>
      <c r="H61" s="187"/>
      <c r="I61" s="187"/>
    </row>
    <row r="62" spans="1:9" s="30" customFormat="1" ht="22.5" customHeight="1" x14ac:dyDescent="0.2">
      <c r="A62" s="156" t="str">
        <f>'Data 2'!A63</f>
        <v>¹</v>
      </c>
      <c r="B62" s="186" t="str">
        <f>'Data 2'!B63:I63</f>
        <v>Refunds of transportation costs are no longer (since 1 January 2005) included in the euro amounts for rehabilitation services. They are now paid through the National Health Insurance.</v>
      </c>
      <c r="C62" s="186"/>
      <c r="D62" s="186"/>
      <c r="E62" s="186"/>
      <c r="F62" s="186"/>
      <c r="G62" s="186"/>
      <c r="H62" s="186"/>
      <c r="I62" s="186"/>
    </row>
    <row r="63" spans="1:9" s="30" customFormat="1" ht="11.25" x14ac:dyDescent="0.2">
      <c r="A63" s="156" t="str">
        <f>'Data 2'!A64</f>
        <v>²</v>
      </c>
      <c r="B63" s="30" t="str">
        <f>'Data 2'!B64</f>
        <v>Includes maintenance allowances payable since 1 September 2001.</v>
      </c>
      <c r="C63" s="82"/>
      <c r="D63" s="82"/>
      <c r="E63" s="82"/>
      <c r="F63" s="82"/>
      <c r="G63" s="82"/>
      <c r="H63" s="82"/>
    </row>
    <row r="64" spans="1:9" s="30" customFormat="1" ht="11.25" x14ac:dyDescent="0.2">
      <c r="A64" s="82"/>
      <c r="B64" s="65"/>
      <c r="C64" s="82"/>
      <c r="D64" s="82"/>
      <c r="E64" s="82"/>
      <c r="F64" s="82"/>
    </row>
    <row r="65" spans="1:3" s="30" customFormat="1" ht="11.25" x14ac:dyDescent="0.2">
      <c r="A65" s="65" t="s">
        <v>155</v>
      </c>
      <c r="B65" s="31"/>
      <c r="C65" s="31"/>
    </row>
    <row r="66" spans="1:3" x14ac:dyDescent="0.2">
      <c r="B66" s="15"/>
      <c r="C66" s="15"/>
    </row>
    <row r="67" spans="1:3" hidden="1" x14ac:dyDescent="0.2">
      <c r="A67" s="99" t="str">
        <f>CONCATENATE(A61," ",B61)</f>
        <v>N.B. Expenditure on income maintenance during rehabilitation is up to October 1991 included in ”Rehabilitation services provision”.</v>
      </c>
      <c r="B67" s="15"/>
      <c r="C67" s="15"/>
    </row>
    <row r="68" spans="1:3" hidden="1" x14ac:dyDescent="0.2">
      <c r="A68" s="99" t="str">
        <f t="shared" ref="A68:A69" si="0">CONCATENATE(A62," ",B62)</f>
        <v>¹ Refunds of transportation costs are no longer (since 1 January 2005) included in the euro amounts for rehabilitation services. They are now paid through the National Health Insurance.</v>
      </c>
      <c r="B68" s="15"/>
      <c r="C68" s="15"/>
    </row>
    <row r="69" spans="1:3" hidden="1" x14ac:dyDescent="0.2">
      <c r="A69" s="99" t="str">
        <f t="shared" si="0"/>
        <v>² Includes maintenance allowances payable since 1 September 2001.</v>
      </c>
      <c r="B69" s="15"/>
      <c r="C69" s="15"/>
    </row>
    <row r="70" spans="1:3" x14ac:dyDescent="0.2">
      <c r="B70" s="15"/>
      <c r="C70" s="15"/>
    </row>
    <row r="71" spans="1:3" x14ac:dyDescent="0.2">
      <c r="B71" s="15"/>
      <c r="C71" s="15"/>
    </row>
    <row r="72" spans="1:3" x14ac:dyDescent="0.2">
      <c r="B72" s="15"/>
      <c r="C72" s="15"/>
    </row>
    <row r="73" spans="1:3" x14ac:dyDescent="0.2">
      <c r="B73" s="15"/>
      <c r="C73" s="15"/>
    </row>
    <row r="74" spans="1:3" x14ac:dyDescent="0.2">
      <c r="B74" s="15"/>
      <c r="C74" s="15"/>
    </row>
    <row r="75" spans="1:3" x14ac:dyDescent="0.2">
      <c r="B75" s="15"/>
      <c r="C75" s="15"/>
    </row>
    <row r="76" spans="1:3" x14ac:dyDescent="0.2">
      <c r="B76" s="15"/>
      <c r="C76" s="15"/>
    </row>
    <row r="77" spans="1:3" x14ac:dyDescent="0.2">
      <c r="B77" s="15"/>
      <c r="C77" s="15"/>
    </row>
    <row r="78" spans="1:3" x14ac:dyDescent="0.2">
      <c r="B78" s="15"/>
      <c r="C78" s="15"/>
    </row>
    <row r="79" spans="1:3" x14ac:dyDescent="0.2">
      <c r="B79" s="15"/>
      <c r="C79" s="15"/>
    </row>
    <row r="80" spans="1:3" x14ac:dyDescent="0.2">
      <c r="B80" s="15"/>
      <c r="C80" s="15"/>
    </row>
    <row r="81" spans="1:3" x14ac:dyDescent="0.2">
      <c r="B81" s="15"/>
      <c r="C81" s="15"/>
    </row>
    <row r="82" spans="1:3" x14ac:dyDescent="0.2">
      <c r="A82" s="4"/>
      <c r="B82" s="15"/>
      <c r="C82" s="15"/>
    </row>
    <row r="83" spans="1:3" x14ac:dyDescent="0.2">
      <c r="A83" s="4"/>
      <c r="B83" s="15"/>
      <c r="C83" s="15"/>
    </row>
    <row r="84" spans="1:3" x14ac:dyDescent="0.2">
      <c r="A84" s="4"/>
      <c r="B84" s="15"/>
      <c r="C84" s="15"/>
    </row>
    <row r="85" spans="1:3" x14ac:dyDescent="0.2">
      <c r="A85" s="4"/>
      <c r="B85" s="15"/>
      <c r="C85" s="15"/>
    </row>
    <row r="86" spans="1:3" x14ac:dyDescent="0.2">
      <c r="A86" s="4"/>
      <c r="B86" s="15"/>
      <c r="C86" s="15"/>
    </row>
    <row r="87" spans="1:3" x14ac:dyDescent="0.2">
      <c r="A87" s="4"/>
      <c r="B87" s="15"/>
      <c r="C87" s="15"/>
    </row>
    <row r="88" spans="1:3" x14ac:dyDescent="0.2">
      <c r="A88" s="4"/>
      <c r="B88" s="15"/>
      <c r="C88" s="15"/>
    </row>
    <row r="89" spans="1:3" x14ac:dyDescent="0.2">
      <c r="A89" s="4"/>
      <c r="B89" s="15"/>
      <c r="C89" s="15"/>
    </row>
    <row r="90" spans="1:3" x14ac:dyDescent="0.2">
      <c r="A90" s="4"/>
      <c r="B90" s="15"/>
      <c r="C90" s="15"/>
    </row>
    <row r="91" spans="1:3" x14ac:dyDescent="0.2">
      <c r="A91" s="4"/>
      <c r="B91" s="15"/>
      <c r="C91" s="15"/>
    </row>
    <row r="92" spans="1:3" x14ac:dyDescent="0.2">
      <c r="A92" s="4"/>
      <c r="B92" s="15"/>
      <c r="C92" s="15"/>
    </row>
    <row r="93" spans="1:3" x14ac:dyDescent="0.2">
      <c r="A93" s="4"/>
      <c r="B93" s="15"/>
      <c r="C93" s="15"/>
    </row>
    <row r="94" spans="1:3" x14ac:dyDescent="0.2">
      <c r="A94" s="4"/>
      <c r="B94" s="15"/>
      <c r="C94" s="15"/>
    </row>
    <row r="95" spans="1:3" x14ac:dyDescent="0.2">
      <c r="A95" s="4"/>
      <c r="B95" s="15"/>
      <c r="C95" s="15"/>
    </row>
    <row r="96" spans="1:3" x14ac:dyDescent="0.2">
      <c r="A96" s="4"/>
      <c r="B96" s="15"/>
      <c r="C96" s="15"/>
    </row>
    <row r="97" spans="1:3" x14ac:dyDescent="0.2">
      <c r="A97" s="4"/>
      <c r="B97" s="15"/>
      <c r="C97" s="15"/>
    </row>
    <row r="98" spans="1:3" x14ac:dyDescent="0.2">
      <c r="A98" s="4"/>
      <c r="B98" s="15"/>
      <c r="C98" s="15"/>
    </row>
    <row r="99" spans="1:3" x14ac:dyDescent="0.2">
      <c r="A99" s="4"/>
      <c r="B99" s="15"/>
      <c r="C99" s="15"/>
    </row>
    <row r="100" spans="1:3" x14ac:dyDescent="0.2">
      <c r="A100" s="4"/>
      <c r="B100" s="15"/>
      <c r="C100" s="15"/>
    </row>
    <row r="101" spans="1:3" x14ac:dyDescent="0.2">
      <c r="A101" s="4"/>
      <c r="B101" s="15"/>
      <c r="C101" s="15"/>
    </row>
    <row r="102" spans="1:3" x14ac:dyDescent="0.2">
      <c r="A102" s="4"/>
      <c r="B102" s="15"/>
      <c r="C102" s="15"/>
    </row>
    <row r="103" spans="1:3" x14ac:dyDescent="0.2">
      <c r="A103" s="4"/>
      <c r="B103" s="15"/>
      <c r="C103" s="15"/>
    </row>
    <row r="104" spans="1:3" x14ac:dyDescent="0.2">
      <c r="A104" s="4"/>
      <c r="B104" s="15"/>
      <c r="C104" s="15"/>
    </row>
    <row r="105" spans="1:3" x14ac:dyDescent="0.2">
      <c r="A105" s="4"/>
      <c r="B105" s="15"/>
      <c r="C105" s="15"/>
    </row>
    <row r="106" spans="1:3" x14ac:dyDescent="0.2">
      <c r="A106" s="4"/>
      <c r="B106" s="15"/>
      <c r="C106" s="15"/>
    </row>
    <row r="107" spans="1:3" x14ac:dyDescent="0.2">
      <c r="A107" s="4"/>
      <c r="B107" s="15"/>
      <c r="C107" s="15"/>
    </row>
    <row r="108" spans="1:3" x14ac:dyDescent="0.2">
      <c r="A108" s="4"/>
      <c r="B108" s="15"/>
      <c r="C108" s="15"/>
    </row>
    <row r="109" spans="1:3" x14ac:dyDescent="0.2">
      <c r="A109" s="4"/>
      <c r="B109" s="15"/>
      <c r="C109" s="15"/>
    </row>
    <row r="110" spans="1:3" x14ac:dyDescent="0.2">
      <c r="A110" s="4"/>
      <c r="B110" s="15"/>
      <c r="C110" s="15"/>
    </row>
    <row r="111" spans="1:3" x14ac:dyDescent="0.2">
      <c r="A111" s="4"/>
      <c r="B111" s="15"/>
      <c r="C111" s="15"/>
    </row>
    <row r="112" spans="1:3" x14ac:dyDescent="0.2">
      <c r="A112" s="4"/>
      <c r="B112" s="15"/>
      <c r="C112" s="15"/>
    </row>
    <row r="113" spans="1:3" x14ac:dyDescent="0.2">
      <c r="A113" s="4"/>
      <c r="B113" s="15"/>
      <c r="C113" s="15"/>
    </row>
    <row r="114" spans="1:3" x14ac:dyDescent="0.2">
      <c r="A114" s="4"/>
      <c r="B114" s="15"/>
      <c r="C114" s="15"/>
    </row>
    <row r="115" spans="1:3" x14ac:dyDescent="0.2">
      <c r="A115" s="4"/>
      <c r="B115" s="15"/>
      <c r="C115" s="15"/>
    </row>
    <row r="116" spans="1:3" x14ac:dyDescent="0.2">
      <c r="A116" s="4"/>
      <c r="B116" s="15"/>
      <c r="C116" s="15"/>
    </row>
    <row r="117" spans="1:3" x14ac:dyDescent="0.2">
      <c r="A117" s="4"/>
      <c r="B117" s="15"/>
      <c r="C117" s="15"/>
    </row>
    <row r="118" spans="1:3" x14ac:dyDescent="0.2">
      <c r="A118" s="4"/>
      <c r="B118" s="15"/>
      <c r="C118" s="15"/>
    </row>
    <row r="119" spans="1:3" x14ac:dyDescent="0.2">
      <c r="A119" s="4"/>
      <c r="B119" s="15"/>
      <c r="C119" s="15"/>
    </row>
    <row r="120" spans="1:3" x14ac:dyDescent="0.2">
      <c r="A120" s="4"/>
      <c r="B120" s="15"/>
      <c r="C120" s="15"/>
    </row>
    <row r="121" spans="1:3" x14ac:dyDescent="0.2">
      <c r="A121" s="4"/>
      <c r="B121" s="15"/>
      <c r="C121" s="15"/>
    </row>
    <row r="122" spans="1:3" x14ac:dyDescent="0.2">
      <c r="A122" s="4"/>
      <c r="B122" s="15"/>
      <c r="C122" s="15"/>
    </row>
    <row r="123" spans="1:3" x14ac:dyDescent="0.2">
      <c r="A123" s="4"/>
      <c r="B123" s="15"/>
      <c r="C123" s="15"/>
    </row>
    <row r="124" spans="1:3" x14ac:dyDescent="0.2">
      <c r="A124" s="4"/>
      <c r="B124" s="15"/>
      <c r="C124" s="15"/>
    </row>
    <row r="125" spans="1:3" x14ac:dyDescent="0.2">
      <c r="A125" s="4"/>
      <c r="B125" s="15"/>
      <c r="C125" s="15"/>
    </row>
    <row r="126" spans="1:3" x14ac:dyDescent="0.2">
      <c r="A126" s="4"/>
      <c r="B126" s="15"/>
      <c r="C126" s="15"/>
    </row>
    <row r="127" spans="1:3" x14ac:dyDescent="0.2">
      <c r="A127" s="4"/>
      <c r="B127" s="15"/>
      <c r="C127" s="15"/>
    </row>
    <row r="128" spans="1:3" x14ac:dyDescent="0.2">
      <c r="A128" s="4"/>
      <c r="B128" s="15"/>
      <c r="C128" s="15"/>
    </row>
    <row r="129" spans="1:3" x14ac:dyDescent="0.2">
      <c r="A129" s="4"/>
      <c r="B129" s="15"/>
      <c r="C129" s="15"/>
    </row>
    <row r="130" spans="1:3" x14ac:dyDescent="0.2">
      <c r="A130" s="4"/>
      <c r="B130" s="15"/>
      <c r="C130" s="15"/>
    </row>
    <row r="131" spans="1:3" x14ac:dyDescent="0.2">
      <c r="A131" s="4"/>
      <c r="B131" s="15"/>
      <c r="C131" s="15"/>
    </row>
    <row r="132" spans="1:3" x14ac:dyDescent="0.2">
      <c r="A132" s="4"/>
      <c r="B132" s="15"/>
      <c r="C132" s="15"/>
    </row>
    <row r="133" spans="1:3" x14ac:dyDescent="0.2">
      <c r="A133" s="4"/>
      <c r="B133" s="15"/>
      <c r="C133" s="15"/>
    </row>
    <row r="134" spans="1:3" x14ac:dyDescent="0.2">
      <c r="A134" s="4"/>
      <c r="B134" s="15"/>
      <c r="C134" s="15"/>
    </row>
    <row r="135" spans="1:3" x14ac:dyDescent="0.2">
      <c r="A135" s="4"/>
      <c r="B135" s="15"/>
      <c r="C135" s="15"/>
    </row>
    <row r="136" spans="1:3" x14ac:dyDescent="0.2">
      <c r="A136" s="4"/>
      <c r="B136" s="15"/>
      <c r="C136" s="15"/>
    </row>
    <row r="137" spans="1:3" x14ac:dyDescent="0.2">
      <c r="A137" s="4"/>
      <c r="B137" s="15"/>
      <c r="C137" s="15"/>
    </row>
    <row r="138" spans="1:3" x14ac:dyDescent="0.2">
      <c r="A138" s="4"/>
      <c r="B138" s="15"/>
      <c r="C138" s="15"/>
    </row>
    <row r="139" spans="1:3" x14ac:dyDescent="0.2">
      <c r="A139" s="4"/>
      <c r="B139" s="15"/>
      <c r="C139" s="15"/>
    </row>
    <row r="140" spans="1:3" x14ac:dyDescent="0.2">
      <c r="A140" s="4"/>
      <c r="B140" s="15"/>
      <c r="C140" s="15"/>
    </row>
    <row r="141" spans="1:3" x14ac:dyDescent="0.2">
      <c r="A141" s="4"/>
      <c r="B141" s="15"/>
      <c r="C141" s="15"/>
    </row>
    <row r="142" spans="1:3" x14ac:dyDescent="0.2">
      <c r="A142" s="4"/>
      <c r="B142" s="15"/>
      <c r="C142" s="15"/>
    </row>
    <row r="143" spans="1:3" x14ac:dyDescent="0.2">
      <c r="A143" s="4"/>
      <c r="B143" s="15"/>
      <c r="C143" s="15"/>
    </row>
    <row r="144" spans="1:3" x14ac:dyDescent="0.2">
      <c r="A144" s="4"/>
      <c r="B144" s="15"/>
      <c r="C144" s="15"/>
    </row>
    <row r="145" spans="1:3" x14ac:dyDescent="0.2">
      <c r="A145" s="4"/>
      <c r="B145" s="15"/>
      <c r="C145" s="15"/>
    </row>
    <row r="146" spans="1:3" x14ac:dyDescent="0.2">
      <c r="A146" s="4"/>
      <c r="B146" s="15"/>
      <c r="C146" s="15"/>
    </row>
    <row r="147" spans="1:3" x14ac:dyDescent="0.2">
      <c r="A147" s="4"/>
      <c r="B147" s="15"/>
      <c r="C147" s="15"/>
    </row>
    <row r="148" spans="1:3" x14ac:dyDescent="0.2">
      <c r="A148" s="4"/>
      <c r="B148" s="15"/>
      <c r="C148" s="15"/>
    </row>
    <row r="149" spans="1:3" x14ac:dyDescent="0.2">
      <c r="A149" s="4"/>
      <c r="B149" s="15"/>
      <c r="C149" s="15"/>
    </row>
    <row r="150" spans="1:3" x14ac:dyDescent="0.2">
      <c r="A150" s="4"/>
      <c r="B150" s="15"/>
      <c r="C150" s="15"/>
    </row>
    <row r="151" spans="1:3" x14ac:dyDescent="0.2">
      <c r="A151" s="4"/>
      <c r="B151" s="15"/>
      <c r="C151" s="15"/>
    </row>
    <row r="152" spans="1:3" x14ac:dyDescent="0.2">
      <c r="A152" s="4"/>
      <c r="B152" s="15"/>
      <c r="C152" s="15"/>
    </row>
    <row r="153" spans="1:3" x14ac:dyDescent="0.2">
      <c r="A153" s="4"/>
      <c r="B153" s="15"/>
      <c r="C153" s="15"/>
    </row>
    <row r="154" spans="1:3" x14ac:dyDescent="0.2">
      <c r="A154" s="4"/>
      <c r="B154" s="15"/>
      <c r="C154" s="15"/>
    </row>
    <row r="155" spans="1:3" x14ac:dyDescent="0.2">
      <c r="A155" s="4"/>
      <c r="B155" s="15"/>
      <c r="C155" s="15"/>
    </row>
    <row r="156" spans="1:3" x14ac:dyDescent="0.2">
      <c r="A156" s="4"/>
      <c r="B156" s="15"/>
      <c r="C156" s="15"/>
    </row>
    <row r="157" spans="1:3" x14ac:dyDescent="0.2">
      <c r="A157" s="4"/>
      <c r="B157" s="15"/>
      <c r="C157" s="15"/>
    </row>
    <row r="158" spans="1:3" x14ac:dyDescent="0.2">
      <c r="A158" s="4"/>
      <c r="B158" s="15"/>
      <c r="C158" s="15"/>
    </row>
    <row r="159" spans="1:3" x14ac:dyDescent="0.2">
      <c r="A159" s="4"/>
      <c r="B159" s="15"/>
      <c r="C159" s="15"/>
    </row>
    <row r="160" spans="1:3" x14ac:dyDescent="0.2">
      <c r="A160" s="4"/>
      <c r="B160" s="15"/>
      <c r="C160" s="15"/>
    </row>
    <row r="161" spans="1:3" x14ac:dyDescent="0.2">
      <c r="A161" s="4"/>
      <c r="B161" s="15"/>
      <c r="C161" s="15"/>
    </row>
    <row r="162" spans="1:3" x14ac:dyDescent="0.2">
      <c r="A162" s="4"/>
      <c r="B162" s="15"/>
      <c r="C162" s="15"/>
    </row>
    <row r="163" spans="1:3" x14ac:dyDescent="0.2">
      <c r="A163" s="4"/>
      <c r="B163" s="15"/>
      <c r="C163" s="15"/>
    </row>
    <row r="164" spans="1:3" x14ac:dyDescent="0.2">
      <c r="A164" s="4"/>
      <c r="B164" s="15"/>
      <c r="C164" s="15"/>
    </row>
    <row r="165" spans="1:3" x14ac:dyDescent="0.2">
      <c r="A165" s="4"/>
      <c r="B165" s="15"/>
      <c r="C165" s="15"/>
    </row>
    <row r="166" spans="1:3" x14ac:dyDescent="0.2">
      <c r="A166" s="4"/>
      <c r="B166" s="15"/>
      <c r="C166" s="15"/>
    </row>
    <row r="167" spans="1:3" x14ac:dyDescent="0.2">
      <c r="A167" s="4"/>
      <c r="B167" s="15"/>
      <c r="C167" s="15"/>
    </row>
    <row r="168" spans="1:3" x14ac:dyDescent="0.2">
      <c r="A168" s="4"/>
      <c r="B168" s="15"/>
      <c r="C168" s="15"/>
    </row>
    <row r="169" spans="1:3" x14ac:dyDescent="0.2">
      <c r="A169" s="4"/>
      <c r="B169" s="15"/>
      <c r="C169" s="15"/>
    </row>
    <row r="170" spans="1:3" x14ac:dyDescent="0.2">
      <c r="A170" s="4"/>
      <c r="B170" s="15"/>
      <c r="C170" s="15"/>
    </row>
    <row r="171" spans="1:3" x14ac:dyDescent="0.2">
      <c r="A171" s="4"/>
      <c r="B171" s="15"/>
      <c r="C171" s="15"/>
    </row>
    <row r="172" spans="1:3" x14ac:dyDescent="0.2">
      <c r="A172" s="4"/>
      <c r="B172" s="15"/>
      <c r="C172" s="15"/>
    </row>
    <row r="173" spans="1:3" x14ac:dyDescent="0.2">
      <c r="A173" s="4"/>
      <c r="B173" s="15"/>
      <c r="C173" s="15"/>
    </row>
    <row r="174" spans="1:3" x14ac:dyDescent="0.2">
      <c r="A174" s="4"/>
      <c r="B174" s="15"/>
      <c r="C174" s="15"/>
    </row>
    <row r="175" spans="1:3" x14ac:dyDescent="0.2">
      <c r="A175" s="4"/>
      <c r="B175" s="15"/>
      <c r="C175" s="15"/>
    </row>
    <row r="176" spans="1:3" x14ac:dyDescent="0.2">
      <c r="A176" s="4"/>
      <c r="B176" s="15"/>
      <c r="C176" s="15"/>
    </row>
    <row r="177" spans="1:3" x14ac:dyDescent="0.2">
      <c r="A177" s="4"/>
      <c r="B177" s="15"/>
      <c r="C177" s="15"/>
    </row>
    <row r="178" spans="1:3" x14ac:dyDescent="0.2">
      <c r="A178" s="4"/>
      <c r="B178" s="15"/>
      <c r="C178" s="15"/>
    </row>
    <row r="179" spans="1:3" x14ac:dyDescent="0.2">
      <c r="A179" s="4"/>
      <c r="B179" s="15"/>
      <c r="C179" s="15"/>
    </row>
    <row r="180" spans="1:3" x14ac:dyDescent="0.2">
      <c r="A180" s="4"/>
      <c r="B180" s="15"/>
      <c r="C180" s="15"/>
    </row>
    <row r="181" spans="1:3" x14ac:dyDescent="0.2">
      <c r="A181" s="4"/>
      <c r="B181" s="15"/>
      <c r="C181" s="15"/>
    </row>
    <row r="182" spans="1:3" x14ac:dyDescent="0.2">
      <c r="A182" s="4"/>
      <c r="B182" s="15"/>
      <c r="C182" s="15"/>
    </row>
    <row r="183" spans="1:3" x14ac:dyDescent="0.2">
      <c r="A183" s="4"/>
      <c r="B183" s="15"/>
      <c r="C183" s="15"/>
    </row>
    <row r="184" spans="1:3" x14ac:dyDescent="0.2">
      <c r="A184" s="4"/>
      <c r="B184" s="15"/>
      <c r="C184" s="15"/>
    </row>
    <row r="185" spans="1:3" x14ac:dyDescent="0.2">
      <c r="A185" s="4"/>
      <c r="B185" s="15"/>
      <c r="C185" s="15"/>
    </row>
    <row r="186" spans="1:3" x14ac:dyDescent="0.2">
      <c r="A186" s="4"/>
      <c r="B186" s="15"/>
      <c r="C186" s="15"/>
    </row>
    <row r="187" spans="1:3" x14ac:dyDescent="0.2">
      <c r="A187" s="4"/>
      <c r="B187" s="15"/>
      <c r="C187" s="15"/>
    </row>
    <row r="188" spans="1:3" x14ac:dyDescent="0.2">
      <c r="A188" s="4"/>
      <c r="B188" s="15"/>
      <c r="C188" s="15"/>
    </row>
    <row r="189" spans="1:3" x14ac:dyDescent="0.2">
      <c r="A189" s="4"/>
      <c r="B189" s="15"/>
      <c r="C189" s="15"/>
    </row>
    <row r="190" spans="1:3" x14ac:dyDescent="0.2">
      <c r="A190" s="4"/>
      <c r="B190" s="15"/>
      <c r="C190" s="15"/>
    </row>
    <row r="191" spans="1:3" x14ac:dyDescent="0.2">
      <c r="A191" s="4"/>
      <c r="B191" s="15"/>
      <c r="C191" s="15"/>
    </row>
    <row r="192" spans="1:3" x14ac:dyDescent="0.2">
      <c r="A192" s="4"/>
      <c r="B192" s="15"/>
      <c r="C192" s="15"/>
    </row>
    <row r="193" spans="1:3" x14ac:dyDescent="0.2">
      <c r="A193" s="4"/>
      <c r="B193" s="15"/>
      <c r="C193" s="15"/>
    </row>
    <row r="194" spans="1:3" x14ac:dyDescent="0.2">
      <c r="A194" s="4"/>
      <c r="B194" s="15"/>
      <c r="C194" s="15"/>
    </row>
    <row r="195" spans="1:3" x14ac:dyDescent="0.2">
      <c r="A195" s="4"/>
      <c r="B195" s="15"/>
      <c r="C195" s="15"/>
    </row>
    <row r="196" spans="1:3" x14ac:dyDescent="0.2">
      <c r="A196" s="4"/>
      <c r="B196" s="15"/>
      <c r="C196" s="15"/>
    </row>
  </sheetData>
  <mergeCells count="2">
    <mergeCell ref="B61:I61"/>
    <mergeCell ref="B62:I62"/>
  </mergeCells>
  <pageMargins left="0.74803149606299213" right="0.39370078740157483" top="0.59055118110236215" bottom="0.98425196850393704" header="0.39370078740157483" footer="0.39370078740157483"/>
  <pageSetup paperSize="9" orientation="portrait" r:id="rId1"/>
  <headerFooter scaleWithDoc="0">
    <oddHeader>&amp;L&amp;G</oddHeader>
    <oddFooter>&amp;LKela | Section for Analytics and Statistics&amp;2
&amp;G
&amp;10PO Box 450 | FIN-00101 HELSINKI | tilastot@kela.fi | www.kela.fi/statistics&amp;R&amp;P(&amp;N)</oddFooter>
  </headerFooter>
  <rowBreaks count="1" manualBreakCount="1">
    <brk id="36" max="16383" man="1"/>
  </rowBreaks>
  <ignoredErrors>
    <ignoredError sqref="B2" unlockedFormula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ul4"/>
  <dimension ref="A1:K51"/>
  <sheetViews>
    <sheetView zoomScaleNormal="100" workbookViewId="0">
      <pane xSplit="1" ySplit="4" topLeftCell="B5" activePane="bottomRight" state="frozen"/>
      <selection activeCell="A63" sqref="A63"/>
      <selection pane="topRight" activeCell="A63" sqref="A63"/>
      <selection pane="bottomLeft" activeCell="A63" sqref="A63"/>
      <selection pane="bottomRight" activeCell="B5" sqref="B5"/>
    </sheetView>
  </sheetViews>
  <sheetFormatPr defaultColWidth="9.28515625" defaultRowHeight="15" x14ac:dyDescent="0.2"/>
  <cols>
    <col min="1" max="1" width="6.28515625" style="64" customWidth="1"/>
    <col min="2" max="2" width="15.42578125" style="6" customWidth="1"/>
    <col min="3" max="3" width="11.7109375" style="6" customWidth="1"/>
    <col min="4" max="4" width="10.28515625" style="6" customWidth="1"/>
    <col min="5" max="5" width="11.28515625" style="6" customWidth="1"/>
    <col min="6" max="6" width="8.7109375" style="6" customWidth="1"/>
    <col min="7" max="7" width="10" style="6" customWidth="1"/>
    <col min="8" max="8" width="9.7109375" style="6" customWidth="1"/>
    <col min="9" max="9" width="7.5703125" style="4" customWidth="1"/>
    <col min="10" max="10" width="1.5703125" style="6" customWidth="1"/>
    <col min="11" max="16384" width="9.28515625" style="6"/>
  </cols>
  <sheetData>
    <row r="1" spans="1:11" s="16" customFormat="1" ht="18" x14ac:dyDescent="0.25">
      <c r="A1" s="12" t="s">
        <v>12</v>
      </c>
      <c r="B1" s="12" t="str">
        <f>"Recipients of rehabilitation benefits and services by disease, 1978–"&amp;A49</f>
        <v>Recipients of rehabilitation benefits and services by disease, 1978–2022</v>
      </c>
      <c r="I1" s="14"/>
    </row>
    <row r="2" spans="1:11" s="16" customFormat="1" ht="6.75" customHeight="1" x14ac:dyDescent="0.2">
      <c r="A2" s="63"/>
      <c r="B2" s="101" t="str">
        <f>CONCATENATE(LEFT(B1,LEN(B1)-9),"1990–",(RIGHT(B1,4)))</f>
        <v>Recipients of rehabilitation benefits and services by disease, 1990–2022</v>
      </c>
      <c r="C2" s="6"/>
      <c r="D2" s="6"/>
      <c r="E2" s="6"/>
      <c r="G2" s="6"/>
      <c r="H2" s="6"/>
    </row>
    <row r="3" spans="1:11" s="16" customFormat="1" ht="12.75" x14ac:dyDescent="0.2">
      <c r="A3" s="113" t="s">
        <v>26</v>
      </c>
      <c r="B3" s="196" t="s">
        <v>27</v>
      </c>
      <c r="C3" s="196"/>
      <c r="D3" s="196"/>
      <c r="E3" s="196"/>
      <c r="F3" s="196"/>
      <c r="G3" s="196"/>
      <c r="H3" s="196"/>
      <c r="I3" s="196"/>
      <c r="J3" s="77"/>
    </row>
    <row r="4" spans="1:11" s="32" customFormat="1" ht="53.45" customHeight="1" x14ac:dyDescent="0.2">
      <c r="A4" s="131"/>
      <c r="B4" s="179" t="s">
        <v>55</v>
      </c>
      <c r="C4" s="179" t="s">
        <v>56</v>
      </c>
      <c r="D4" s="179" t="s">
        <v>57</v>
      </c>
      <c r="E4" s="179" t="s">
        <v>58</v>
      </c>
      <c r="F4" s="178" t="s">
        <v>59</v>
      </c>
      <c r="G4" s="104" t="s">
        <v>0</v>
      </c>
      <c r="H4" s="178" t="s">
        <v>60</v>
      </c>
      <c r="I4" s="175" t="s">
        <v>31</v>
      </c>
      <c r="J4" s="171"/>
      <c r="K4" s="117"/>
    </row>
    <row r="5" spans="1:11" s="32" customFormat="1" ht="18" customHeight="1" x14ac:dyDescent="0.2">
      <c r="A5" s="64">
        <v>1978</v>
      </c>
      <c r="B5" s="132">
        <v>6066</v>
      </c>
      <c r="C5" s="133">
        <v>1469</v>
      </c>
      <c r="D5" s="134">
        <v>1579</v>
      </c>
      <c r="E5" s="133">
        <v>834</v>
      </c>
      <c r="F5" s="134"/>
      <c r="G5" s="134"/>
      <c r="H5" s="134">
        <f t="shared" ref="H5:H41" si="0">(I5-(B5+C5+D5+E5+F5+G5))</f>
        <v>5460</v>
      </c>
      <c r="I5" s="135">
        <v>15408</v>
      </c>
      <c r="J5" s="58"/>
    </row>
    <row r="6" spans="1:11" s="32" customFormat="1" ht="12.75" customHeight="1" x14ac:dyDescent="0.2">
      <c r="A6" s="64">
        <v>1979</v>
      </c>
      <c r="B6" s="132">
        <v>6531</v>
      </c>
      <c r="C6" s="133">
        <v>1590</v>
      </c>
      <c r="D6" s="134">
        <v>1730</v>
      </c>
      <c r="E6" s="133">
        <v>758</v>
      </c>
      <c r="F6" s="134"/>
      <c r="G6" s="134"/>
      <c r="H6" s="134">
        <f t="shared" si="0"/>
        <v>5521</v>
      </c>
      <c r="I6" s="135">
        <v>16130</v>
      </c>
      <c r="J6" s="58"/>
    </row>
    <row r="7" spans="1:11" s="32" customFormat="1" ht="18" customHeight="1" x14ac:dyDescent="0.2">
      <c r="A7" s="64">
        <v>1980</v>
      </c>
      <c r="B7" s="132">
        <v>6889</v>
      </c>
      <c r="C7" s="133">
        <v>1596</v>
      </c>
      <c r="D7" s="134">
        <v>1773</v>
      </c>
      <c r="E7" s="133">
        <v>799</v>
      </c>
      <c r="F7" s="134">
        <v>1410</v>
      </c>
      <c r="G7" s="134">
        <v>1718</v>
      </c>
      <c r="H7" s="134">
        <f t="shared" si="0"/>
        <v>2429</v>
      </c>
      <c r="I7" s="135">
        <v>16614</v>
      </c>
      <c r="J7" s="58"/>
    </row>
    <row r="8" spans="1:11" s="32" customFormat="1" ht="12.75" customHeight="1" x14ac:dyDescent="0.2">
      <c r="A8" s="64">
        <v>1981</v>
      </c>
      <c r="B8" s="132">
        <v>8288</v>
      </c>
      <c r="C8" s="133">
        <v>1769</v>
      </c>
      <c r="D8" s="134">
        <v>2063</v>
      </c>
      <c r="E8" s="133">
        <v>867</v>
      </c>
      <c r="F8" s="134">
        <v>1646</v>
      </c>
      <c r="G8" s="134">
        <v>1865</v>
      </c>
      <c r="H8" s="134">
        <f t="shared" si="0"/>
        <v>2535</v>
      </c>
      <c r="I8" s="135">
        <v>19033</v>
      </c>
      <c r="J8" s="58"/>
    </row>
    <row r="9" spans="1:11" s="32" customFormat="1" ht="12.75" customHeight="1" x14ac:dyDescent="0.2">
      <c r="A9" s="64">
        <v>1982</v>
      </c>
      <c r="B9" s="132">
        <v>9246</v>
      </c>
      <c r="C9" s="133">
        <v>2071</v>
      </c>
      <c r="D9" s="134">
        <v>2227</v>
      </c>
      <c r="E9" s="133">
        <v>956</v>
      </c>
      <c r="F9" s="134">
        <v>1885</v>
      </c>
      <c r="G9" s="134">
        <v>1977</v>
      </c>
      <c r="H9" s="134">
        <f t="shared" si="0"/>
        <v>3074</v>
      </c>
      <c r="I9" s="135">
        <v>21436</v>
      </c>
      <c r="J9" s="58"/>
    </row>
    <row r="10" spans="1:11" s="32" customFormat="1" ht="12.75" customHeight="1" x14ac:dyDescent="0.2">
      <c r="A10" s="64">
        <v>1983</v>
      </c>
      <c r="B10" s="132">
        <v>10595</v>
      </c>
      <c r="C10" s="133">
        <v>2348</v>
      </c>
      <c r="D10" s="134">
        <v>2475</v>
      </c>
      <c r="E10" s="133">
        <v>995</v>
      </c>
      <c r="F10" s="134">
        <v>2011</v>
      </c>
      <c r="G10" s="134">
        <v>1933</v>
      </c>
      <c r="H10" s="134">
        <f t="shared" si="0"/>
        <v>3167</v>
      </c>
      <c r="I10" s="135">
        <v>23524</v>
      </c>
      <c r="J10" s="58"/>
    </row>
    <row r="11" spans="1:11" s="32" customFormat="1" ht="12.75" customHeight="1" x14ac:dyDescent="0.2">
      <c r="A11" s="64">
        <v>1984</v>
      </c>
      <c r="B11" s="132">
        <v>10825</v>
      </c>
      <c r="C11" s="133">
        <v>2720</v>
      </c>
      <c r="D11" s="134">
        <v>2744</v>
      </c>
      <c r="E11" s="133">
        <v>976</v>
      </c>
      <c r="F11" s="134">
        <v>2139</v>
      </c>
      <c r="G11" s="134">
        <v>2058</v>
      </c>
      <c r="H11" s="134">
        <f t="shared" si="0"/>
        <v>3237</v>
      </c>
      <c r="I11" s="135">
        <v>24699</v>
      </c>
      <c r="J11" s="58"/>
    </row>
    <row r="12" spans="1:11" s="32" customFormat="1" ht="18" customHeight="1" x14ac:dyDescent="0.2">
      <c r="A12" s="64">
        <v>1985</v>
      </c>
      <c r="B12" s="132">
        <v>12100</v>
      </c>
      <c r="C12" s="133">
        <v>3254</v>
      </c>
      <c r="D12" s="134">
        <v>3005</v>
      </c>
      <c r="E12" s="133">
        <v>1116</v>
      </c>
      <c r="F12" s="134">
        <v>2448</v>
      </c>
      <c r="G12" s="134">
        <v>2115</v>
      </c>
      <c r="H12" s="134">
        <f t="shared" si="0"/>
        <v>3248</v>
      </c>
      <c r="I12" s="135">
        <v>27286</v>
      </c>
      <c r="J12" s="58"/>
    </row>
    <row r="13" spans="1:11" s="32" customFormat="1" ht="12.75" customHeight="1" x14ac:dyDescent="0.2">
      <c r="A13" s="64">
        <v>1986</v>
      </c>
      <c r="B13" s="132">
        <v>14577</v>
      </c>
      <c r="C13" s="133">
        <v>3786</v>
      </c>
      <c r="D13" s="134">
        <v>3345</v>
      </c>
      <c r="E13" s="133">
        <v>1502</v>
      </c>
      <c r="F13" s="134">
        <v>2671</v>
      </c>
      <c r="G13" s="134">
        <v>2313</v>
      </c>
      <c r="H13" s="134">
        <f t="shared" si="0"/>
        <v>3450</v>
      </c>
      <c r="I13" s="135">
        <v>31644</v>
      </c>
      <c r="J13" s="58"/>
    </row>
    <row r="14" spans="1:11" s="32" customFormat="1" ht="12.75" customHeight="1" x14ac:dyDescent="0.2">
      <c r="A14" s="64">
        <v>1987</v>
      </c>
      <c r="B14" s="132">
        <v>14670</v>
      </c>
      <c r="C14" s="133">
        <v>4174</v>
      </c>
      <c r="D14" s="134">
        <v>3532</v>
      </c>
      <c r="E14" s="133">
        <v>1479</v>
      </c>
      <c r="F14" s="134">
        <v>2791</v>
      </c>
      <c r="G14" s="134">
        <v>2549</v>
      </c>
      <c r="H14" s="134">
        <f t="shared" si="0"/>
        <v>5227</v>
      </c>
      <c r="I14" s="135">
        <v>34422</v>
      </c>
      <c r="J14" s="58"/>
    </row>
    <row r="15" spans="1:11" s="32" customFormat="1" ht="12.75" customHeight="1" x14ac:dyDescent="0.2">
      <c r="A15" s="64">
        <v>1988</v>
      </c>
      <c r="B15" s="132">
        <v>14956</v>
      </c>
      <c r="C15" s="133">
        <v>4661</v>
      </c>
      <c r="D15" s="134">
        <v>3239</v>
      </c>
      <c r="E15" s="133">
        <v>1293</v>
      </c>
      <c r="F15" s="134">
        <v>2990</v>
      </c>
      <c r="G15" s="134">
        <v>2662</v>
      </c>
      <c r="H15" s="134">
        <f t="shared" si="0"/>
        <v>4912</v>
      </c>
      <c r="I15" s="135">
        <v>34713</v>
      </c>
      <c r="J15" s="58"/>
    </row>
    <row r="16" spans="1:11" s="32" customFormat="1" ht="12.75" customHeight="1" x14ac:dyDescent="0.2">
      <c r="A16" s="64">
        <v>1989</v>
      </c>
      <c r="B16" s="132">
        <v>15057</v>
      </c>
      <c r="C16" s="133">
        <v>4729</v>
      </c>
      <c r="D16" s="134">
        <v>2964</v>
      </c>
      <c r="E16" s="133">
        <v>1315</v>
      </c>
      <c r="F16" s="134">
        <v>3200</v>
      </c>
      <c r="G16" s="134">
        <v>2488</v>
      </c>
      <c r="H16" s="134">
        <f t="shared" si="0"/>
        <v>4994</v>
      </c>
      <c r="I16" s="135">
        <v>34747</v>
      </c>
      <c r="J16" s="58"/>
    </row>
    <row r="17" spans="1:9" ht="18" customHeight="1" x14ac:dyDescent="0.2">
      <c r="A17" s="64">
        <v>1990</v>
      </c>
      <c r="B17" s="132">
        <v>18182</v>
      </c>
      <c r="C17" s="133">
        <v>5519</v>
      </c>
      <c r="D17" s="134">
        <v>3301</v>
      </c>
      <c r="E17" s="133">
        <v>1548</v>
      </c>
      <c r="F17" s="134">
        <v>3507</v>
      </c>
      <c r="G17" s="134">
        <v>2366</v>
      </c>
      <c r="H17" s="134">
        <f t="shared" si="0"/>
        <v>5314</v>
      </c>
      <c r="I17" s="135">
        <v>39737</v>
      </c>
    </row>
    <row r="18" spans="1:9" ht="12.75" x14ac:dyDescent="0.2">
      <c r="A18" s="64">
        <v>1991</v>
      </c>
      <c r="B18" s="132">
        <v>22767</v>
      </c>
      <c r="C18" s="133">
        <v>6316</v>
      </c>
      <c r="D18" s="134">
        <v>3713</v>
      </c>
      <c r="E18" s="133">
        <v>1745</v>
      </c>
      <c r="F18" s="134">
        <v>3521</v>
      </c>
      <c r="G18" s="134">
        <v>2443</v>
      </c>
      <c r="H18" s="134">
        <f t="shared" si="0"/>
        <v>6182</v>
      </c>
      <c r="I18" s="135">
        <v>46687</v>
      </c>
    </row>
    <row r="19" spans="1:9" ht="12.75" x14ac:dyDescent="0.2">
      <c r="A19" s="64">
        <v>1992</v>
      </c>
      <c r="B19" s="132">
        <v>23203</v>
      </c>
      <c r="C19" s="133">
        <v>7255</v>
      </c>
      <c r="D19" s="134">
        <v>6722</v>
      </c>
      <c r="E19" s="133">
        <v>2259</v>
      </c>
      <c r="F19" s="134">
        <v>3101</v>
      </c>
      <c r="G19" s="134">
        <v>1991</v>
      </c>
      <c r="H19" s="134">
        <f t="shared" si="0"/>
        <v>6735</v>
      </c>
      <c r="I19" s="135">
        <v>51266</v>
      </c>
    </row>
    <row r="20" spans="1:9" ht="12.75" x14ac:dyDescent="0.2">
      <c r="A20" s="64">
        <v>1993</v>
      </c>
      <c r="B20" s="132">
        <v>25529</v>
      </c>
      <c r="C20" s="133">
        <v>8368</v>
      </c>
      <c r="D20" s="134">
        <v>7534</v>
      </c>
      <c r="E20" s="133">
        <v>2743</v>
      </c>
      <c r="F20" s="134">
        <v>2758</v>
      </c>
      <c r="G20" s="134">
        <v>1632</v>
      </c>
      <c r="H20" s="134">
        <f t="shared" si="0"/>
        <v>7518</v>
      </c>
      <c r="I20" s="135">
        <v>56082</v>
      </c>
    </row>
    <row r="21" spans="1:9" ht="12.75" x14ac:dyDescent="0.2">
      <c r="A21" s="64">
        <v>1994</v>
      </c>
      <c r="B21" s="132">
        <v>27681</v>
      </c>
      <c r="C21" s="133">
        <v>9573</v>
      </c>
      <c r="D21" s="134">
        <v>7907</v>
      </c>
      <c r="E21" s="133">
        <v>3052</v>
      </c>
      <c r="F21" s="134">
        <v>2341</v>
      </c>
      <c r="G21" s="134">
        <v>1429</v>
      </c>
      <c r="H21" s="134">
        <f t="shared" si="0"/>
        <v>8063</v>
      </c>
      <c r="I21" s="135">
        <v>60046</v>
      </c>
    </row>
    <row r="22" spans="1:9" ht="18" customHeight="1" x14ac:dyDescent="0.2">
      <c r="A22" s="64">
        <v>1995</v>
      </c>
      <c r="B22" s="132">
        <v>29408</v>
      </c>
      <c r="C22" s="133">
        <v>9956</v>
      </c>
      <c r="D22" s="134">
        <v>8219</v>
      </c>
      <c r="E22" s="133">
        <v>3384</v>
      </c>
      <c r="F22" s="134">
        <v>2046</v>
      </c>
      <c r="G22" s="134">
        <v>1183</v>
      </c>
      <c r="H22" s="134">
        <f t="shared" si="0"/>
        <v>8574</v>
      </c>
      <c r="I22" s="135">
        <v>62770</v>
      </c>
    </row>
    <row r="23" spans="1:9" ht="12.75" x14ac:dyDescent="0.2">
      <c r="A23" s="64">
        <v>1996</v>
      </c>
      <c r="B23" s="132">
        <v>30102</v>
      </c>
      <c r="C23" s="133">
        <v>10967</v>
      </c>
      <c r="D23" s="134">
        <v>8587</v>
      </c>
      <c r="E23" s="133">
        <v>3357</v>
      </c>
      <c r="F23" s="134">
        <v>1800</v>
      </c>
      <c r="G23" s="134">
        <v>1131</v>
      </c>
      <c r="H23" s="134">
        <f t="shared" si="0"/>
        <v>8829</v>
      </c>
      <c r="I23" s="135">
        <v>64773</v>
      </c>
    </row>
    <row r="24" spans="1:9" ht="12.75" x14ac:dyDescent="0.2">
      <c r="A24" s="64">
        <v>1997</v>
      </c>
      <c r="B24" s="132">
        <v>31615</v>
      </c>
      <c r="C24" s="133">
        <v>11293</v>
      </c>
      <c r="D24" s="134">
        <v>9190</v>
      </c>
      <c r="E24" s="133">
        <v>3438</v>
      </c>
      <c r="F24" s="134">
        <v>1709</v>
      </c>
      <c r="G24" s="134">
        <v>1075</v>
      </c>
      <c r="H24" s="134">
        <f t="shared" si="0"/>
        <v>9284</v>
      </c>
      <c r="I24" s="135">
        <v>67604</v>
      </c>
    </row>
    <row r="25" spans="1:9" ht="12.75" x14ac:dyDescent="0.2">
      <c r="A25" s="64">
        <v>1998</v>
      </c>
      <c r="B25" s="132">
        <v>33939</v>
      </c>
      <c r="C25" s="133">
        <v>12930</v>
      </c>
      <c r="D25" s="134">
        <v>8418</v>
      </c>
      <c r="E25" s="133">
        <v>3793</v>
      </c>
      <c r="F25" s="134">
        <v>1608</v>
      </c>
      <c r="G25" s="134">
        <v>1164</v>
      </c>
      <c r="H25" s="134">
        <f t="shared" si="0"/>
        <v>11863</v>
      </c>
      <c r="I25" s="135">
        <v>73715</v>
      </c>
    </row>
    <row r="26" spans="1:9" ht="12.75" x14ac:dyDescent="0.2">
      <c r="A26" s="64">
        <v>1999</v>
      </c>
      <c r="B26" s="132">
        <v>36852</v>
      </c>
      <c r="C26" s="133">
        <v>14715</v>
      </c>
      <c r="D26" s="134">
        <v>8933</v>
      </c>
      <c r="E26" s="133">
        <v>4550</v>
      </c>
      <c r="F26" s="134">
        <v>1520</v>
      </c>
      <c r="G26" s="134">
        <v>1170</v>
      </c>
      <c r="H26" s="134">
        <f t="shared" si="0"/>
        <v>13471</v>
      </c>
      <c r="I26" s="135">
        <v>81211</v>
      </c>
    </row>
    <row r="27" spans="1:9" ht="18" customHeight="1" x14ac:dyDescent="0.2">
      <c r="A27" s="64">
        <v>2000</v>
      </c>
      <c r="B27" s="132">
        <v>35939</v>
      </c>
      <c r="C27" s="133">
        <v>16285</v>
      </c>
      <c r="D27" s="134">
        <v>9362</v>
      </c>
      <c r="E27" s="133">
        <v>4796</v>
      </c>
      <c r="F27" s="134">
        <v>1675</v>
      </c>
      <c r="G27" s="134">
        <v>1237</v>
      </c>
      <c r="H27" s="134">
        <f t="shared" si="0"/>
        <v>13189</v>
      </c>
      <c r="I27" s="135">
        <v>82483</v>
      </c>
    </row>
    <row r="28" spans="1:9" ht="12.75" x14ac:dyDescent="0.2">
      <c r="A28" s="64">
        <v>2001</v>
      </c>
      <c r="B28" s="132">
        <v>34545</v>
      </c>
      <c r="C28" s="133">
        <v>17865</v>
      </c>
      <c r="D28" s="134">
        <v>9934</v>
      </c>
      <c r="E28" s="133">
        <v>4952</v>
      </c>
      <c r="F28" s="134">
        <v>1581</v>
      </c>
      <c r="G28" s="134">
        <v>1115</v>
      </c>
      <c r="H28" s="134">
        <f t="shared" si="0"/>
        <v>13325</v>
      </c>
      <c r="I28" s="135">
        <v>83317</v>
      </c>
    </row>
    <row r="29" spans="1:9" ht="12.75" x14ac:dyDescent="0.2">
      <c r="A29" s="64">
        <v>2002</v>
      </c>
      <c r="B29" s="132">
        <v>34156</v>
      </c>
      <c r="C29" s="133">
        <v>21001</v>
      </c>
      <c r="D29" s="134">
        <v>10566</v>
      </c>
      <c r="E29" s="133">
        <v>5015</v>
      </c>
      <c r="F29" s="134">
        <v>1491</v>
      </c>
      <c r="G29" s="134">
        <v>1151</v>
      </c>
      <c r="H29" s="134">
        <f t="shared" si="0"/>
        <v>13650</v>
      </c>
      <c r="I29" s="135">
        <v>87030</v>
      </c>
    </row>
    <row r="30" spans="1:9" ht="12.75" x14ac:dyDescent="0.2">
      <c r="A30" s="64">
        <v>2003</v>
      </c>
      <c r="B30" s="132">
        <v>32888</v>
      </c>
      <c r="C30" s="133">
        <v>22644</v>
      </c>
      <c r="D30" s="134">
        <v>11166</v>
      </c>
      <c r="E30" s="133">
        <v>5279</v>
      </c>
      <c r="F30" s="134">
        <v>1410</v>
      </c>
      <c r="G30" s="134">
        <v>1115</v>
      </c>
      <c r="H30" s="134">
        <f t="shared" si="0"/>
        <v>13267</v>
      </c>
      <c r="I30" s="135">
        <v>87769</v>
      </c>
    </row>
    <row r="31" spans="1:9" ht="12.75" x14ac:dyDescent="0.2">
      <c r="A31" s="64">
        <v>2004</v>
      </c>
      <c r="B31" s="132">
        <v>31748</v>
      </c>
      <c r="C31" s="133">
        <v>22472</v>
      </c>
      <c r="D31" s="134">
        <v>11103</v>
      </c>
      <c r="E31" s="133">
        <v>5259</v>
      </c>
      <c r="F31" s="134">
        <v>1181</v>
      </c>
      <c r="G31" s="134">
        <v>1195</v>
      </c>
      <c r="H31" s="134">
        <f t="shared" si="0"/>
        <v>13216</v>
      </c>
      <c r="I31" s="135">
        <v>86174</v>
      </c>
    </row>
    <row r="32" spans="1:9" ht="18" customHeight="1" x14ac:dyDescent="0.2">
      <c r="A32" s="64">
        <v>2005</v>
      </c>
      <c r="B32" s="132">
        <v>32309</v>
      </c>
      <c r="C32" s="133">
        <v>23086</v>
      </c>
      <c r="D32" s="134">
        <v>10900</v>
      </c>
      <c r="E32" s="133">
        <v>5169</v>
      </c>
      <c r="F32" s="134">
        <v>1109</v>
      </c>
      <c r="G32" s="134">
        <v>1205</v>
      </c>
      <c r="H32" s="134">
        <f t="shared" si="0"/>
        <v>12978</v>
      </c>
      <c r="I32" s="135">
        <v>86756</v>
      </c>
    </row>
    <row r="33" spans="1:10" ht="12.75" x14ac:dyDescent="0.2">
      <c r="A33" s="64">
        <v>2006</v>
      </c>
      <c r="B33" s="132">
        <v>31506</v>
      </c>
      <c r="C33" s="133">
        <v>25445</v>
      </c>
      <c r="D33" s="134">
        <v>10723</v>
      </c>
      <c r="E33" s="133">
        <v>5220</v>
      </c>
      <c r="F33" s="134">
        <v>1123</v>
      </c>
      <c r="G33" s="134">
        <v>1382</v>
      </c>
      <c r="H33" s="134">
        <f t="shared" si="0"/>
        <v>12977</v>
      </c>
      <c r="I33" s="135">
        <v>88376</v>
      </c>
    </row>
    <row r="34" spans="1:10" ht="12.75" x14ac:dyDescent="0.2">
      <c r="A34" s="64">
        <v>2007</v>
      </c>
      <c r="B34" s="132">
        <v>30228</v>
      </c>
      <c r="C34" s="133">
        <v>27133</v>
      </c>
      <c r="D34" s="134">
        <v>10502</v>
      </c>
      <c r="E34" s="133">
        <v>5110</v>
      </c>
      <c r="F34" s="134">
        <v>1069</v>
      </c>
      <c r="G34" s="134">
        <v>1332</v>
      </c>
      <c r="H34" s="134">
        <f t="shared" si="0"/>
        <v>12472</v>
      </c>
      <c r="I34" s="135">
        <v>87846</v>
      </c>
    </row>
    <row r="35" spans="1:10" ht="12.75" x14ac:dyDescent="0.2">
      <c r="A35" s="64">
        <v>2008</v>
      </c>
      <c r="B35" s="132">
        <v>28514</v>
      </c>
      <c r="C35" s="133">
        <v>28634</v>
      </c>
      <c r="D35" s="134">
        <v>10130</v>
      </c>
      <c r="E35" s="133">
        <v>4922</v>
      </c>
      <c r="F35" s="134">
        <v>930</v>
      </c>
      <c r="G35" s="134">
        <v>1171</v>
      </c>
      <c r="H35" s="134">
        <f t="shared" si="0"/>
        <v>12016</v>
      </c>
      <c r="I35" s="135">
        <v>86317</v>
      </c>
    </row>
    <row r="36" spans="1:10" ht="12.75" x14ac:dyDescent="0.2">
      <c r="A36" s="64">
        <v>2009</v>
      </c>
      <c r="B36" s="132">
        <v>26040</v>
      </c>
      <c r="C36" s="133">
        <v>30279</v>
      </c>
      <c r="D36" s="134">
        <v>9852</v>
      </c>
      <c r="E36" s="133">
        <v>4743</v>
      </c>
      <c r="F36" s="134">
        <v>783</v>
      </c>
      <c r="G36" s="134">
        <v>1028</v>
      </c>
      <c r="H36" s="134">
        <f t="shared" si="0"/>
        <v>11032</v>
      </c>
      <c r="I36" s="135">
        <v>83757</v>
      </c>
    </row>
    <row r="37" spans="1:10" ht="18" customHeight="1" x14ac:dyDescent="0.2">
      <c r="A37" s="64">
        <v>2010</v>
      </c>
      <c r="B37" s="132">
        <v>24778</v>
      </c>
      <c r="C37" s="133">
        <v>31794</v>
      </c>
      <c r="D37" s="134">
        <v>9758</v>
      </c>
      <c r="E37" s="133">
        <v>4662</v>
      </c>
      <c r="F37" s="134">
        <v>697</v>
      </c>
      <c r="G37" s="134">
        <v>1003</v>
      </c>
      <c r="H37" s="134">
        <f t="shared" si="0"/>
        <v>11008</v>
      </c>
      <c r="I37" s="135">
        <v>83700</v>
      </c>
    </row>
    <row r="38" spans="1:10" ht="12.75" x14ac:dyDescent="0.2">
      <c r="A38" s="64">
        <v>2011</v>
      </c>
      <c r="B38" s="132">
        <v>24849</v>
      </c>
      <c r="C38" s="133">
        <v>35340</v>
      </c>
      <c r="D38" s="134">
        <v>9833</v>
      </c>
      <c r="E38" s="133">
        <v>4524</v>
      </c>
      <c r="F38" s="134">
        <v>707</v>
      </c>
      <c r="G38" s="134">
        <v>1094</v>
      </c>
      <c r="H38" s="134">
        <f t="shared" si="0"/>
        <v>10970</v>
      </c>
      <c r="I38" s="135">
        <v>87317</v>
      </c>
    </row>
    <row r="39" spans="1:10" ht="12.75" x14ac:dyDescent="0.2">
      <c r="A39" s="64">
        <v>2012</v>
      </c>
      <c r="B39" s="132">
        <v>25343</v>
      </c>
      <c r="C39" s="133">
        <v>38648</v>
      </c>
      <c r="D39" s="134">
        <v>9743</v>
      </c>
      <c r="E39" s="133">
        <v>4578</v>
      </c>
      <c r="F39" s="134">
        <v>728</v>
      </c>
      <c r="G39" s="134">
        <v>1134</v>
      </c>
      <c r="H39" s="134">
        <f t="shared" si="0"/>
        <v>10974</v>
      </c>
      <c r="I39" s="135">
        <v>91148</v>
      </c>
    </row>
    <row r="40" spans="1:10" ht="12.75" x14ac:dyDescent="0.2">
      <c r="A40" s="64">
        <v>2013</v>
      </c>
      <c r="B40" s="132">
        <v>27792</v>
      </c>
      <c r="C40" s="133">
        <v>42110</v>
      </c>
      <c r="D40" s="134">
        <v>9879</v>
      </c>
      <c r="E40" s="133">
        <v>4768</v>
      </c>
      <c r="F40" s="134">
        <v>715</v>
      </c>
      <c r="G40" s="134">
        <v>1120</v>
      </c>
      <c r="H40" s="134">
        <f t="shared" si="0"/>
        <v>12479</v>
      </c>
      <c r="I40" s="135">
        <v>98863</v>
      </c>
    </row>
    <row r="41" spans="1:10" ht="12.75" x14ac:dyDescent="0.2">
      <c r="A41" s="64">
        <v>2014</v>
      </c>
      <c r="B41" s="132">
        <v>29304</v>
      </c>
      <c r="C41" s="133">
        <v>46953</v>
      </c>
      <c r="D41" s="134">
        <v>10617</v>
      </c>
      <c r="E41" s="133">
        <v>5601</v>
      </c>
      <c r="F41" s="134">
        <v>902</v>
      </c>
      <c r="G41" s="134">
        <v>1417</v>
      </c>
      <c r="H41" s="134">
        <f t="shared" si="0"/>
        <v>12313</v>
      </c>
      <c r="I41" s="135">
        <v>107107</v>
      </c>
    </row>
    <row r="42" spans="1:10" ht="18" customHeight="1" x14ac:dyDescent="0.2">
      <c r="A42" s="64">
        <v>2015</v>
      </c>
      <c r="B42" s="132">
        <v>29648</v>
      </c>
      <c r="C42" s="133">
        <v>51878</v>
      </c>
      <c r="D42" s="134">
        <v>10862</v>
      </c>
      <c r="E42" s="133">
        <v>5613</v>
      </c>
      <c r="F42" s="134">
        <v>929</v>
      </c>
      <c r="G42" s="134">
        <v>1435</v>
      </c>
      <c r="H42" s="134">
        <f t="shared" ref="H42:H45" si="1">(I42-(B42+C42+D42+E42+F42+G42))</f>
        <v>11847</v>
      </c>
      <c r="I42" s="135">
        <v>112212</v>
      </c>
    </row>
    <row r="43" spans="1:10" ht="12.75" x14ac:dyDescent="0.2">
      <c r="A43" s="64">
        <v>2016</v>
      </c>
      <c r="B43" s="132">
        <v>23490</v>
      </c>
      <c r="C43" s="133">
        <v>58039</v>
      </c>
      <c r="D43" s="134">
        <v>10762</v>
      </c>
      <c r="E43" s="133">
        <v>4951</v>
      </c>
      <c r="F43" s="134">
        <v>781</v>
      </c>
      <c r="G43" s="134">
        <v>1236</v>
      </c>
      <c r="H43" s="134">
        <f t="shared" si="1"/>
        <v>10484</v>
      </c>
      <c r="I43" s="135">
        <v>109743</v>
      </c>
    </row>
    <row r="44" spans="1:10" ht="12.75" x14ac:dyDescent="0.2">
      <c r="A44" s="64">
        <v>2017</v>
      </c>
      <c r="B44" s="132">
        <v>17605</v>
      </c>
      <c r="C44" s="133">
        <v>65413</v>
      </c>
      <c r="D44" s="134">
        <v>10029</v>
      </c>
      <c r="E44" s="133">
        <v>4426</v>
      </c>
      <c r="F44" s="134">
        <v>572</v>
      </c>
      <c r="G44" s="134">
        <v>957</v>
      </c>
      <c r="H44" s="134">
        <f t="shared" si="1"/>
        <v>9668</v>
      </c>
      <c r="I44" s="135">
        <v>108670</v>
      </c>
      <c r="J44" s="27"/>
    </row>
    <row r="45" spans="1:10" ht="12.75" x14ac:dyDescent="0.2">
      <c r="A45" s="64">
        <v>2018</v>
      </c>
      <c r="B45" s="132">
        <v>17276</v>
      </c>
      <c r="C45" s="133">
        <v>76515</v>
      </c>
      <c r="D45" s="134">
        <v>10178</v>
      </c>
      <c r="E45" s="133">
        <v>4551</v>
      </c>
      <c r="F45" s="134">
        <v>508</v>
      </c>
      <c r="G45" s="134">
        <v>991</v>
      </c>
      <c r="H45" s="134">
        <f t="shared" si="1"/>
        <v>10062</v>
      </c>
      <c r="I45" s="135">
        <v>120081</v>
      </c>
      <c r="J45" s="27"/>
    </row>
    <row r="46" spans="1:10" ht="12.75" x14ac:dyDescent="0.2">
      <c r="A46" s="64">
        <v>2019</v>
      </c>
      <c r="B46" s="132">
        <v>18323</v>
      </c>
      <c r="C46" s="133">
        <v>87151</v>
      </c>
      <c r="D46" s="134">
        <v>10364</v>
      </c>
      <c r="E46" s="133">
        <v>4816</v>
      </c>
      <c r="F46" s="134">
        <v>530</v>
      </c>
      <c r="G46" s="134">
        <v>1026</v>
      </c>
      <c r="H46" s="134">
        <v>11800</v>
      </c>
      <c r="I46" s="97">
        <v>134010</v>
      </c>
      <c r="J46" s="27"/>
    </row>
    <row r="47" spans="1:10" ht="18" customHeight="1" x14ac:dyDescent="0.2">
      <c r="A47" s="64">
        <v>2020</v>
      </c>
      <c r="B47" s="132">
        <v>15703</v>
      </c>
      <c r="C47" s="133">
        <v>97497</v>
      </c>
      <c r="D47" s="134">
        <v>9995</v>
      </c>
      <c r="E47" s="133">
        <v>4345</v>
      </c>
      <c r="F47" s="134">
        <v>482</v>
      </c>
      <c r="G47" s="134">
        <v>839</v>
      </c>
      <c r="H47" s="134">
        <v>12267</v>
      </c>
      <c r="I47" s="97">
        <v>141128</v>
      </c>
      <c r="J47" s="27"/>
    </row>
    <row r="48" spans="1:10" ht="12.75" customHeight="1" x14ac:dyDescent="0.2">
      <c r="A48" s="64">
        <v>2021</v>
      </c>
      <c r="B48" s="132">
        <v>16506</v>
      </c>
      <c r="C48" s="133">
        <v>108556</v>
      </c>
      <c r="D48" s="134">
        <v>10745</v>
      </c>
      <c r="E48" s="133">
        <v>4516</v>
      </c>
      <c r="F48" s="134">
        <v>415</v>
      </c>
      <c r="G48" s="134">
        <v>911</v>
      </c>
      <c r="H48" s="134">
        <v>14490</v>
      </c>
      <c r="I48" s="97">
        <v>156139</v>
      </c>
      <c r="J48" s="27"/>
    </row>
    <row r="49" spans="1:10" ht="13.15" customHeight="1" x14ac:dyDescent="0.2">
      <c r="A49" s="64">
        <v>2022</v>
      </c>
      <c r="B49" s="132">
        <v>17106</v>
      </c>
      <c r="C49" s="133">
        <v>114930</v>
      </c>
      <c r="D49" s="134">
        <v>11375</v>
      </c>
      <c r="E49" s="133">
        <v>4715</v>
      </c>
      <c r="F49" s="134">
        <v>383</v>
      </c>
      <c r="G49" s="134">
        <v>927</v>
      </c>
      <c r="H49" s="134">
        <v>15747</v>
      </c>
      <c r="I49" s="97">
        <v>165183</v>
      </c>
      <c r="J49" s="27"/>
    </row>
    <row r="50" spans="1:10" ht="12.75" x14ac:dyDescent="0.2">
      <c r="I50" s="6"/>
    </row>
    <row r="51" spans="1:10" s="30" customFormat="1" ht="11.25" x14ac:dyDescent="0.2">
      <c r="A51" s="65" t="s">
        <v>155</v>
      </c>
    </row>
  </sheetData>
  <mergeCells count="1">
    <mergeCell ref="B3:I3"/>
  </mergeCells>
  <phoneticPr fontId="0" type="noConversion"/>
  <pageMargins left="0.74803149606299213" right="0.39370078740157483" top="0.59055118110236215" bottom="0.98425196850393704" header="0.39370078740157483" footer="0.39370078740157483"/>
  <pageSetup paperSize="9" orientation="portrait" r:id="rId1"/>
  <headerFooter scaleWithDoc="0">
    <oddHeader>&amp;L&amp;G</oddHeader>
    <oddFooter>&amp;LKela | Section for Analytics and Statistics&amp;2
&amp;G
&amp;10PO Box 450 | FIN-00101 HELSINKI | tilastot@kela.fi | www.kela.fi/statistics&amp;R&amp;P(&amp;N)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ul8"/>
  <dimension ref="A1:I53"/>
  <sheetViews>
    <sheetView zoomScaleNormal="100" workbookViewId="0">
      <pane xSplit="1" ySplit="4" topLeftCell="B5" activePane="bottomRight" state="frozen"/>
      <selection activeCell="A63" sqref="A63"/>
      <selection pane="topRight" activeCell="A63" sqref="A63"/>
      <selection pane="bottomLeft" activeCell="A63" sqref="A63"/>
      <selection pane="bottomRight" activeCell="B5" sqref="B5"/>
    </sheetView>
  </sheetViews>
  <sheetFormatPr defaultColWidth="9.28515625" defaultRowHeight="15" x14ac:dyDescent="0.2"/>
  <cols>
    <col min="1" max="1" width="6.28515625" style="64" customWidth="1"/>
    <col min="2" max="2" width="21.28515625" style="6" customWidth="1"/>
    <col min="3" max="3" width="11.7109375" style="6" customWidth="1"/>
    <col min="4" max="4" width="12.42578125" style="6" customWidth="1"/>
    <col min="5" max="5" width="14.5703125" style="6" customWidth="1"/>
    <col min="6" max="6" width="10.28515625" style="6" customWidth="1"/>
    <col min="7" max="7" width="7.5703125" style="4" customWidth="1"/>
    <col min="8" max="8" width="5.42578125" style="6" customWidth="1"/>
    <col min="9" max="9" width="9.7109375" style="6" hidden="1" customWidth="1"/>
    <col min="10" max="16384" width="9.28515625" style="6"/>
  </cols>
  <sheetData>
    <row r="1" spans="1:9" s="149" customFormat="1" ht="36" customHeight="1" x14ac:dyDescent="0.2">
      <c r="A1" s="147" t="s">
        <v>14</v>
      </c>
      <c r="B1" s="198" t="str">
        <f>"Rehabilitation clients in certain main disease categories, 1978–"&amp;A49&amp;" (1995=100)"</f>
        <v>Rehabilitation clients in certain main disease categories, 1978–2022 (1995=100)</v>
      </c>
      <c r="C1" s="198"/>
      <c r="D1" s="198"/>
      <c r="E1" s="198"/>
      <c r="F1" s="198"/>
      <c r="G1" s="198"/>
      <c r="H1" s="198"/>
    </row>
    <row r="2" spans="1:9" s="16" customFormat="1" ht="3.95" customHeight="1" x14ac:dyDescent="0.2">
      <c r="A2" s="63"/>
      <c r="B2" s="101" t="str">
        <f>CONCATENATE(LEFT(B1,LEN(B1)-20),"1995–",(RIGHT(B1,15)))</f>
        <v>Rehabilitation clients in certain main disease categories, 1995–2022 (1995=100)</v>
      </c>
      <c r="C2" s="6"/>
      <c r="D2" s="6"/>
      <c r="E2" s="6"/>
      <c r="F2" s="6"/>
    </row>
    <row r="3" spans="1:9" s="16" customFormat="1" ht="12.75" x14ac:dyDescent="0.2">
      <c r="A3" s="113" t="s">
        <v>26</v>
      </c>
      <c r="B3" s="196" t="s">
        <v>61</v>
      </c>
      <c r="C3" s="197"/>
      <c r="D3" s="197"/>
      <c r="E3" s="197"/>
      <c r="F3" s="197"/>
      <c r="G3" s="197"/>
    </row>
    <row r="4" spans="1:9" s="32" customFormat="1" ht="39.6" customHeight="1" x14ac:dyDescent="0.2">
      <c r="A4" s="37"/>
      <c r="B4" s="179" t="s">
        <v>55</v>
      </c>
      <c r="C4" s="179" t="s">
        <v>132</v>
      </c>
      <c r="D4" s="179" t="s">
        <v>57</v>
      </c>
      <c r="E4" s="179" t="s">
        <v>58</v>
      </c>
      <c r="F4" s="178" t="s">
        <v>60</v>
      </c>
      <c r="G4" s="175" t="s">
        <v>31</v>
      </c>
      <c r="H4" s="180"/>
      <c r="I4" s="96" t="s">
        <v>119</v>
      </c>
    </row>
    <row r="5" spans="1:9" s="32" customFormat="1" ht="15" customHeight="1" x14ac:dyDescent="0.2">
      <c r="A5" s="64">
        <v>1978</v>
      </c>
      <c r="B5" s="81">
        <f>'Data 5'!B5/'Data 5'!$B$22*100</f>
        <v>20.627040261153429</v>
      </c>
      <c r="C5" s="80">
        <f>('Data 5'!C5-I5)/('Data 5'!$C$22-$I$22)*100</f>
        <v>16.821252719569451</v>
      </c>
      <c r="D5" s="83">
        <f>'Data 5'!D5/'Data 5'!$D$22*100</f>
        <v>19.211582917629883</v>
      </c>
      <c r="E5" s="81">
        <f>'Data 5'!E5/'Data 5'!$E$22*100</f>
        <v>24.645390070921984</v>
      </c>
      <c r="F5" s="120">
        <f>'Data 5'!H5/'Data 5'!$H$22*100</f>
        <v>63.680895731280614</v>
      </c>
      <c r="G5" s="29">
        <f>'Data 5'!I5/'Data 5'!$I$22*100</f>
        <v>24.546758005416599</v>
      </c>
      <c r="I5" s="143"/>
    </row>
    <row r="6" spans="1:9" s="32" customFormat="1" ht="12.75" customHeight="1" x14ac:dyDescent="0.2">
      <c r="A6" s="64">
        <v>1979</v>
      </c>
      <c r="B6" s="81">
        <f>'Data 5'!B6/'Data 5'!$B$22*100</f>
        <v>22.208242655059848</v>
      </c>
      <c r="C6" s="80">
        <f>('Data 5'!C6-I6)/('Data 5'!$C$22-$I$22)*100</f>
        <v>18.206801786327723</v>
      </c>
      <c r="D6" s="83">
        <f>'Data 5'!D6/'Data 5'!$D$22*100</f>
        <v>21.048789390436792</v>
      </c>
      <c r="E6" s="81">
        <f>'Data 5'!E6/'Data 5'!$E$22*100</f>
        <v>22.39952718676123</v>
      </c>
      <c r="F6" s="120">
        <f>'Data 5'!H6/'Data 5'!$H$22*100</f>
        <v>64.392348961978072</v>
      </c>
      <c r="G6" s="29">
        <f>'Data 5'!I6/'Data 5'!$I$22*100</f>
        <v>25.696989007487652</v>
      </c>
      <c r="I6" s="143"/>
    </row>
    <row r="7" spans="1:9" s="32" customFormat="1" ht="14.1" customHeight="1" x14ac:dyDescent="0.2">
      <c r="A7" s="64">
        <v>1980</v>
      </c>
      <c r="B7" s="81">
        <f>'Data 5'!B7/'Data 5'!$B$22*100</f>
        <v>23.425598476605007</v>
      </c>
      <c r="C7" s="80">
        <f>('Data 5'!C7-I7)/('Data 5'!$C$22-$I$22)*100</f>
        <v>18.275506698728961</v>
      </c>
      <c r="D7" s="83">
        <f>'Data 5'!D7/'Data 5'!$D$22*100</f>
        <v>21.571967392626838</v>
      </c>
      <c r="E7" s="81">
        <f>'Data 5'!E7/'Data 5'!$E$22*100</f>
        <v>23.611111111111111</v>
      </c>
      <c r="F7" s="120">
        <f>'Data 5'!H7/'Data 5'!$H$22*100</f>
        <v>28.329834383018426</v>
      </c>
      <c r="G7" s="29">
        <f>'Data 5'!I7/'Data 5'!$I$22*100</f>
        <v>26.468057989485423</v>
      </c>
      <c r="I7" s="143"/>
    </row>
    <row r="8" spans="1:9" s="32" customFormat="1" ht="12.75" customHeight="1" x14ac:dyDescent="0.2">
      <c r="A8" s="64">
        <v>1981</v>
      </c>
      <c r="B8" s="81">
        <f>'Data 5'!B8/'Data 5'!$B$22*100</f>
        <v>28.182807399347116</v>
      </c>
      <c r="C8" s="80">
        <f>('Data 5'!C8-I8)/('Data 5'!$C$22-$I$22)*100</f>
        <v>20.256498339631285</v>
      </c>
      <c r="D8" s="83">
        <f>'Data 5'!D8/'Data 5'!$D$22*100</f>
        <v>25.10037717483879</v>
      </c>
      <c r="E8" s="81">
        <f>'Data 5'!E8/'Data 5'!$E$22*100</f>
        <v>25.620567375886527</v>
      </c>
      <c r="F8" s="120">
        <f>'Data 5'!H8/'Data 5'!$H$22*100</f>
        <v>29.566130160951715</v>
      </c>
      <c r="G8" s="29">
        <f>'Data 5'!I8/'Data 5'!$I$22*100</f>
        <v>30.321809781742871</v>
      </c>
      <c r="I8" s="143"/>
    </row>
    <row r="9" spans="1:9" s="32" customFormat="1" ht="12.75" customHeight="1" x14ac:dyDescent="0.2">
      <c r="A9" s="64">
        <v>1982</v>
      </c>
      <c r="B9" s="81">
        <f>'Data 5'!B9/'Data 5'!$B$22*100</f>
        <v>31.440424374319914</v>
      </c>
      <c r="C9" s="80">
        <f>('Data 5'!C9-I9)/('Data 5'!$C$22-$I$22)*100</f>
        <v>23.714645597160196</v>
      </c>
      <c r="D9" s="83">
        <f>'Data 5'!D9/'Data 5'!$D$22*100</f>
        <v>27.095753741331063</v>
      </c>
      <c r="E9" s="81">
        <f>'Data 5'!E9/'Data 5'!$E$22*100</f>
        <v>28.250591016548466</v>
      </c>
      <c r="F9" s="120">
        <f>'Data 5'!H9/'Data 5'!$H$22*100</f>
        <v>35.852577560065313</v>
      </c>
      <c r="G9" s="29">
        <f>'Data 5'!I9/'Data 5'!$I$22*100</f>
        <v>34.150071690297914</v>
      </c>
      <c r="I9" s="143"/>
    </row>
    <row r="10" spans="1:9" s="32" customFormat="1" ht="12.75" customHeight="1" x14ac:dyDescent="0.2">
      <c r="A10" s="64">
        <v>1983</v>
      </c>
      <c r="B10" s="81">
        <f>'Data 5'!B10/'Data 5'!$B$22*100</f>
        <v>36.027611534276389</v>
      </c>
      <c r="C10" s="80">
        <f>('Data 5'!C10-I10)/('Data 5'!$C$22-$I$22)*100</f>
        <v>26.886522386350624</v>
      </c>
      <c r="D10" s="83">
        <f>'Data 5'!D10/'Data 5'!$D$22*100</f>
        <v>30.113152451636456</v>
      </c>
      <c r="E10" s="81">
        <f>'Data 5'!E10/'Data 5'!$E$22*100</f>
        <v>29.403073286052013</v>
      </c>
      <c r="F10" s="120">
        <f>'Data 5'!H10/'Data 5'!$H$22*100</f>
        <v>36.937252157686032</v>
      </c>
      <c r="G10" s="29">
        <f>'Data 5'!I10/'Data 5'!$I$22*100</f>
        <v>37.476501513461848</v>
      </c>
      <c r="I10" s="143"/>
    </row>
    <row r="11" spans="1:9" s="32" customFormat="1" ht="12.75" customHeight="1" x14ac:dyDescent="0.2">
      <c r="A11" s="64">
        <v>1984</v>
      </c>
      <c r="B11" s="81">
        <f>'Data 5'!B11/'Data 5'!$B$22*100</f>
        <v>36.809711643090317</v>
      </c>
      <c r="C11" s="80">
        <f>('Data 5'!C11-I11)/('Data 5'!$C$22-$I$22)*100</f>
        <v>31.146226955227295</v>
      </c>
      <c r="D11" s="83">
        <f>'Data 5'!D11/'Data 5'!$D$22*100</f>
        <v>33.386056697895121</v>
      </c>
      <c r="E11" s="81">
        <f>'Data 5'!E11/'Data 5'!$E$22*100</f>
        <v>28.841607565011824</v>
      </c>
      <c r="F11" s="120">
        <f>'Data 5'!H11/'Data 5'!$H$22*100</f>
        <v>37.753673897830652</v>
      </c>
      <c r="G11" s="29">
        <f>'Data 5'!I11/'Data 5'!$I$22*100</f>
        <v>39.348414847857256</v>
      </c>
      <c r="I11" s="143"/>
    </row>
    <row r="12" spans="1:9" s="32" customFormat="1" ht="18" customHeight="1" x14ac:dyDescent="0.2">
      <c r="A12" s="64">
        <v>1985</v>
      </c>
      <c r="B12" s="81">
        <f>'Data 5'!B12/'Data 5'!$B$22*100</f>
        <v>41.145266594124045</v>
      </c>
      <c r="C12" s="80">
        <f>('Data 5'!C12-I12)/('Data 5'!$C$22-$I$22)*100</f>
        <v>37.260964158937362</v>
      </c>
      <c r="D12" s="83">
        <f>'Data 5'!D12/'Data 5'!$D$22*100</f>
        <v>36.561625501885878</v>
      </c>
      <c r="E12" s="81">
        <f>'Data 5'!E12/'Data 5'!$E$22*100</f>
        <v>32.978723404255319</v>
      </c>
      <c r="F12" s="120">
        <f>'Data 5'!H12/'Data 5'!$H$22*100</f>
        <v>37.881968742710519</v>
      </c>
      <c r="G12" s="29">
        <f>'Data 5'!I12/'Data 5'!$I$22*100</f>
        <v>43.469810418989965</v>
      </c>
      <c r="I12" s="143"/>
    </row>
    <row r="13" spans="1:9" s="32" customFormat="1" ht="12.75" customHeight="1" x14ac:dyDescent="0.2">
      <c r="A13" s="64">
        <v>1986</v>
      </c>
      <c r="B13" s="81">
        <f>'Data 5'!B13/'Data 5'!$B$22*100</f>
        <v>49.56814472252448</v>
      </c>
      <c r="C13" s="80">
        <f>('Data 5'!C13-I13)/('Data 5'!$C$22-$I$22)*100</f>
        <v>43.352799725180354</v>
      </c>
      <c r="D13" s="83">
        <f>'Data 5'!D13/'Data 5'!$D$22*100</f>
        <v>40.698381798272301</v>
      </c>
      <c r="E13" s="81">
        <f>'Data 5'!E13/'Data 5'!$E$22*100</f>
        <v>44.385342789598106</v>
      </c>
      <c r="F13" s="120">
        <f>'Data 5'!H13/'Data 5'!$H$22*100</f>
        <v>40.237928621413573</v>
      </c>
      <c r="G13" s="29">
        <f>'Data 5'!I13/'Data 5'!$I$22*100</f>
        <v>50.412617492432688</v>
      </c>
      <c r="I13" s="143"/>
    </row>
    <row r="14" spans="1:9" s="32" customFormat="1" ht="12.75" customHeight="1" x14ac:dyDescent="0.2">
      <c r="A14" s="64">
        <v>1987</v>
      </c>
      <c r="B14" s="81">
        <f>'Data 5'!B14/'Data 5'!$B$22*100</f>
        <v>49.884385201305768</v>
      </c>
      <c r="C14" s="80">
        <f>('Data 5'!C14-I14)/('Data 5'!$C$22-$I$22)*100</f>
        <v>47.795717393793659</v>
      </c>
      <c r="D14" s="83">
        <f>'Data 5'!D14/'Data 5'!$D$22*100</f>
        <v>42.973597761284829</v>
      </c>
      <c r="E14" s="81">
        <f>'Data 5'!E14/'Data 5'!$E$22*100</f>
        <v>43.705673758865245</v>
      </c>
      <c r="F14" s="120">
        <f>'Data 5'!H14/'Data 5'!$H$22*100</f>
        <v>60.963377653370657</v>
      </c>
      <c r="G14" s="29">
        <f>'Data 5'!I14/'Data 5'!$I$22*100</f>
        <v>54.838298550262863</v>
      </c>
      <c r="I14" s="143"/>
    </row>
    <row r="15" spans="1:9" s="32" customFormat="1" ht="12.75" customHeight="1" x14ac:dyDescent="0.2">
      <c r="A15" s="64">
        <v>1988</v>
      </c>
      <c r="B15" s="81">
        <f>'Data 5'!B15/'Data 5'!$B$22*100</f>
        <v>50.856909684439614</v>
      </c>
      <c r="C15" s="80">
        <f>('Data 5'!C15-I15)/('Data 5'!$C$22-$I$22)*100</f>
        <v>53.372266117027365</v>
      </c>
      <c r="D15" s="83">
        <f>'Data 5'!D15/'Data 5'!$D$22*100</f>
        <v>39.408687188222416</v>
      </c>
      <c r="E15" s="81">
        <f>'Data 5'!E15/'Data 5'!$E$22*100</f>
        <v>38.209219858156033</v>
      </c>
      <c r="F15" s="120">
        <f>'Data 5'!H15/'Data 5'!$H$22*100</f>
        <v>57.289479822719848</v>
      </c>
      <c r="G15" s="29">
        <f>'Data 5'!I15/'Data 5'!$I$22*100</f>
        <v>55.301895810100362</v>
      </c>
      <c r="I15" s="143"/>
    </row>
    <row r="16" spans="1:9" s="32" customFormat="1" ht="12.75" customHeight="1" x14ac:dyDescent="0.2">
      <c r="A16" s="64">
        <v>1989</v>
      </c>
      <c r="B16" s="81">
        <f>'Data 5'!B16/'Data 5'!$B$22*100</f>
        <v>51.200353645266595</v>
      </c>
      <c r="C16" s="80">
        <f>('Data 5'!C16-I16)/('Data 5'!$C$22-$I$22)*100</f>
        <v>54.150921790908043</v>
      </c>
      <c r="D16" s="83">
        <f>'Data 5'!D16/'Data 5'!$D$22*100</f>
        <v>36.062781360262811</v>
      </c>
      <c r="E16" s="81">
        <f>'Data 5'!E16/'Data 5'!$E$22*100</f>
        <v>38.859338061465721</v>
      </c>
      <c r="F16" s="120">
        <f>'Data 5'!H16/'Data 5'!$H$22*100</f>
        <v>58.245859575460692</v>
      </c>
      <c r="G16" s="29">
        <f>'Data 5'!I16/'Data 5'!$I$22*100</f>
        <v>55.35606181296798</v>
      </c>
      <c r="I16" s="143"/>
    </row>
    <row r="17" spans="1:9" ht="18" customHeight="1" x14ac:dyDescent="0.2">
      <c r="A17" s="64">
        <v>1990</v>
      </c>
      <c r="B17" s="81">
        <f>'Data 5'!B17/'Data 5'!$B$22*100</f>
        <v>61.826713819368884</v>
      </c>
      <c r="C17" s="80">
        <f>('Data 5'!C17-I17)/('Data 5'!$C$22-$I$22)*100</f>
        <v>63.197068590404214</v>
      </c>
      <c r="D17" s="83">
        <f>'Data 5'!D17/'Data 5'!$D$22*100</f>
        <v>40.163036865798759</v>
      </c>
      <c r="E17" s="81">
        <f>'Data 5'!E17/'Data 5'!$E$22*100</f>
        <v>45.744680851063826</v>
      </c>
      <c r="F17" s="120">
        <f>'Data 5'!H17/'Data 5'!$H$22*100</f>
        <v>61.978073244693256</v>
      </c>
      <c r="G17" s="29">
        <f>'Data 5'!I17/'Data 5'!$I$22*100</f>
        <v>63.305719292655724</v>
      </c>
    </row>
    <row r="18" spans="1:9" ht="12.75" x14ac:dyDescent="0.2">
      <c r="A18" s="64">
        <v>1991</v>
      </c>
      <c r="B18" s="81">
        <f>'Data 5'!B18/'Data 5'!$B$22*100</f>
        <v>77.417709466811758</v>
      </c>
      <c r="C18" s="80">
        <f>('Data 5'!C18-I18)/('Data 5'!$C$22-$I$22)*100</f>
        <v>72.323371121035152</v>
      </c>
      <c r="D18" s="83">
        <f>'Data 5'!D18/'Data 5'!$D$22*100</f>
        <v>45.175812142596421</v>
      </c>
      <c r="E18" s="81">
        <f>'Data 5'!E18/'Data 5'!$E$22*100</f>
        <v>51.566193853427897</v>
      </c>
      <c r="F18" s="120">
        <f>'Data 5'!H18/'Data 5'!$H$22*100</f>
        <v>72.101702822486587</v>
      </c>
      <c r="G18" s="29">
        <f>'Data 5'!I18/'Data 5'!$I$22*100</f>
        <v>74.37788752588817</v>
      </c>
    </row>
    <row r="19" spans="1:9" ht="12.75" x14ac:dyDescent="0.2">
      <c r="A19" s="64">
        <v>1992</v>
      </c>
      <c r="B19" s="81">
        <f>'Data 5'!B19/'Data 5'!$B$22*100</f>
        <v>78.900299238302509</v>
      </c>
      <c r="C19" s="80">
        <f>('Data 5'!C19-I19)/('Data 5'!$C$22-$I$22)*100</f>
        <v>83.075689911828704</v>
      </c>
      <c r="D19" s="83">
        <f>'Data 5'!D19/'Data 5'!$D$22*100</f>
        <v>81.786105365616251</v>
      </c>
      <c r="E19" s="81">
        <f>'Data 5'!E19/'Data 5'!$E$22*100</f>
        <v>66.755319148936167</v>
      </c>
      <c r="F19" s="120">
        <f>'Data 5'!H19/'Data 5'!$H$22*100</f>
        <v>78.551434569629109</v>
      </c>
      <c r="G19" s="29">
        <f>'Data 5'!I19/'Data 5'!$I$22*100</f>
        <v>81.672773617970378</v>
      </c>
    </row>
    <row r="20" spans="1:9" ht="12.75" x14ac:dyDescent="0.2">
      <c r="A20" s="64">
        <v>1993</v>
      </c>
      <c r="B20" s="81">
        <f>'Data 5'!B20/'Data 5'!$B$22*100</f>
        <v>86.80971164309031</v>
      </c>
      <c r="C20" s="80">
        <f>('Data 5'!C20-I20)/('Data 5'!$C$22-$I$22)*100</f>
        <v>83.831443948242296</v>
      </c>
      <c r="D20" s="83">
        <f>'Data 5'!D20/'Data 5'!$D$22*100</f>
        <v>91.665652755809717</v>
      </c>
      <c r="E20" s="81">
        <f>'Data 5'!E20/'Data 5'!$E$22*100</f>
        <v>81.057919621749406</v>
      </c>
      <c r="F20" s="120">
        <f>'Data 5'!H20/'Data 5'!$H$22*100</f>
        <v>87.683694891532539</v>
      </c>
      <c r="G20" s="29">
        <f>'Data 5'!I20/'Data 5'!$I$22*100</f>
        <v>89.34522861239445</v>
      </c>
      <c r="I20" s="97">
        <v>1047</v>
      </c>
    </row>
    <row r="21" spans="1:9" ht="12.75" x14ac:dyDescent="0.2">
      <c r="A21" s="64">
        <v>1994</v>
      </c>
      <c r="B21" s="81">
        <f>'Data 5'!B21/'Data 5'!$B$22*100</f>
        <v>94.127448313384107</v>
      </c>
      <c r="C21" s="80">
        <f>('Data 5'!C21-I21)/('Data 5'!$C$22-$I$22)*100</f>
        <v>96.141074086797204</v>
      </c>
      <c r="D21" s="83">
        <f>'Data 5'!D21/'Data 5'!$D$22*100</f>
        <v>96.203917751551288</v>
      </c>
      <c r="E21" s="81">
        <f>'Data 5'!E21/'Data 5'!$E$22*100</f>
        <v>90.189125295508276</v>
      </c>
      <c r="F21" s="120">
        <f>'Data 5'!H21/'Data 5'!$H$22*100</f>
        <v>94.04012129694425</v>
      </c>
      <c r="G21" s="29">
        <f>'Data 5'!I21/'Data 5'!$I$22*100</f>
        <v>95.660347299665446</v>
      </c>
      <c r="I21" s="97">
        <v>1177</v>
      </c>
    </row>
    <row r="22" spans="1:9" ht="18" customHeight="1" x14ac:dyDescent="0.2">
      <c r="A22" s="64">
        <v>1995</v>
      </c>
      <c r="B22" s="81">
        <f>'Data 5'!B22/'Data 5'!$B$22*100</f>
        <v>100</v>
      </c>
      <c r="C22" s="80">
        <f>('Data 5'!C22-I22)/('Data 5'!$C$22-$I$22)*100</f>
        <v>100</v>
      </c>
      <c r="D22" s="83">
        <f>'Data 5'!D22/'Data 5'!$D$22*100</f>
        <v>100</v>
      </c>
      <c r="E22" s="81">
        <f>'Data 5'!E22/'Data 5'!$E$22*100</f>
        <v>100</v>
      </c>
      <c r="F22" s="120">
        <f>'Data 5'!H22/'Data 5'!$H$22*100</f>
        <v>100</v>
      </c>
      <c r="G22" s="29">
        <f>'Data 5'!I22/'Data 5'!$I$22*100</f>
        <v>100</v>
      </c>
      <c r="I22" s="97">
        <v>1223</v>
      </c>
    </row>
    <row r="23" spans="1:9" ht="12.75" x14ac:dyDescent="0.2">
      <c r="A23" s="64">
        <v>1996</v>
      </c>
      <c r="B23" s="81">
        <f>'Data 5'!B23/'Data 5'!$B$22*100</f>
        <v>102.35990206746463</v>
      </c>
      <c r="C23" s="80">
        <f>('Data 5'!C23-I23)/('Data 5'!$C$22-$I$22)*100</f>
        <v>109.42402381770297</v>
      </c>
      <c r="D23" s="83">
        <f>'Data 5'!D23/'Data 5'!$D$22*100</f>
        <v>104.47743034432413</v>
      </c>
      <c r="E23" s="81">
        <f>'Data 5'!E23/'Data 5'!$E$22*100</f>
        <v>99.202127659574472</v>
      </c>
      <c r="F23" s="120">
        <f>'Data 5'!H23/'Data 5'!$H$22*100</f>
        <v>102.97410776766971</v>
      </c>
      <c r="G23" s="29">
        <f>'Data 5'!I23/'Data 5'!$I$22*100</f>
        <v>103.1910148159949</v>
      </c>
      <c r="I23" s="97">
        <v>1411</v>
      </c>
    </row>
    <row r="24" spans="1:9" ht="12.75" x14ac:dyDescent="0.2">
      <c r="A24" s="64">
        <v>1997</v>
      </c>
      <c r="B24" s="81">
        <f>'Data 5'!B24/'Data 5'!$B$22*100</f>
        <v>107.504760609358</v>
      </c>
      <c r="C24" s="80">
        <f>('Data 5'!C24-I24)/('Data 5'!$C$22-$I$22)*100</f>
        <v>112.30963013855491</v>
      </c>
      <c r="D24" s="83">
        <f>'Data 5'!D24/'Data 5'!$D$22*100</f>
        <v>111.81408930526828</v>
      </c>
      <c r="E24" s="81">
        <f>'Data 5'!E24/'Data 5'!$E$22*100</f>
        <v>101.59574468085107</v>
      </c>
      <c r="F24" s="120">
        <f>'Data 5'!H24/'Data 5'!$H$22*100</f>
        <v>108.28084907860975</v>
      </c>
      <c r="G24" s="29">
        <f>'Data 5'!I24/'Data 5'!$I$22*100</f>
        <v>107.7011311135893</v>
      </c>
      <c r="I24" s="97">
        <v>1485</v>
      </c>
    </row>
    <row r="25" spans="1:9" ht="12.75" x14ac:dyDescent="0.2">
      <c r="A25" s="64">
        <v>1998</v>
      </c>
      <c r="B25" s="81">
        <f>'Data 5'!B25/'Data 5'!$B$22*100</f>
        <v>115.40737214363439</v>
      </c>
      <c r="C25" s="80">
        <f>('Data 5'!C25-I25)/('Data 5'!$C$22-$I$22)*100</f>
        <v>130.25306309401122</v>
      </c>
      <c r="D25" s="83">
        <f>'Data 5'!D25/'Data 5'!$D$22*100</f>
        <v>102.4212191264144</v>
      </c>
      <c r="E25" s="81">
        <f>'Data 5'!E25/'Data 5'!$E$22*100</f>
        <v>112.08628841607565</v>
      </c>
      <c r="F25" s="120">
        <f>'Data 5'!H25/'Data 5'!$H$22*100</f>
        <v>138.36015861908095</v>
      </c>
      <c r="G25" s="29">
        <f>'Data 5'!I25/'Data 5'!$I$22*100</f>
        <v>117.43667357017684</v>
      </c>
      <c r="I25" s="97">
        <v>1555</v>
      </c>
    </row>
    <row r="26" spans="1:9" ht="12.75" x14ac:dyDescent="0.2">
      <c r="A26" s="64">
        <v>1999</v>
      </c>
      <c r="B26" s="81">
        <f>'Data 5'!B26/'Data 5'!$B$22*100</f>
        <v>125.31284004352557</v>
      </c>
      <c r="C26" s="80">
        <f>('Data 5'!C26-I26)/('Data 5'!$C$22-$I$22)*100</f>
        <v>149.61639757242642</v>
      </c>
      <c r="D26" s="83">
        <f>'Data 5'!D26/'Data 5'!$D$22*100</f>
        <v>108.68718822241148</v>
      </c>
      <c r="E26" s="81">
        <f>'Data 5'!E26/'Data 5'!$E$22*100</f>
        <v>134.4562647754137</v>
      </c>
      <c r="F26" s="120">
        <f>'Data 5'!H26/'Data 5'!$H$22*100</f>
        <v>157.11453230697455</v>
      </c>
      <c r="G26" s="29">
        <f>'Data 5'!I26/'Data 5'!$I$22*100</f>
        <v>129.37868408475387</v>
      </c>
      <c r="I26" s="97">
        <v>1649</v>
      </c>
    </row>
    <row r="27" spans="1:9" ht="18" customHeight="1" x14ac:dyDescent="0.2">
      <c r="A27" s="64">
        <v>2000</v>
      </c>
      <c r="B27" s="81">
        <f>'Data 5'!B27/'Data 5'!$B$22*100</f>
        <v>122.20824265505985</v>
      </c>
      <c r="C27" s="80">
        <f>('Data 5'!C27-I27)/('Data 5'!$C$22-$I$22)*100</f>
        <v>167.14760105347531</v>
      </c>
      <c r="D27" s="83">
        <f>'Data 5'!D27/'Data 5'!$D$22*100</f>
        <v>113.90680131402846</v>
      </c>
      <c r="E27" s="81">
        <f>'Data 5'!E27/'Data 5'!$E$22*100</f>
        <v>141.72576832151299</v>
      </c>
      <c r="F27" s="120">
        <f>'Data 5'!H27/'Data 5'!$H$22*100</f>
        <v>153.82551901096338</v>
      </c>
      <c r="G27" s="29">
        <f>'Data 5'!I27/'Data 5'!$I$22*100</f>
        <v>131.40512983909511</v>
      </c>
      <c r="I27" s="97">
        <v>1688</v>
      </c>
    </row>
    <row r="28" spans="1:9" ht="12.75" x14ac:dyDescent="0.2">
      <c r="A28" s="64">
        <v>2001</v>
      </c>
      <c r="B28" s="81">
        <f>'Data 5'!B28/'Data 5'!$B$22*100</f>
        <v>117.46803590859629</v>
      </c>
      <c r="C28" s="80">
        <f>('Data 5'!C28-I28)/('Data 5'!$C$22-$I$22)*100</f>
        <v>183.71693576090692</v>
      </c>
      <c r="D28" s="83">
        <f>'Data 5'!D28/'Data 5'!$D$22*100</f>
        <v>120.86628543618446</v>
      </c>
      <c r="E28" s="81">
        <f>'Data 5'!E28/'Data 5'!$E$22*100</f>
        <v>146.33569739952719</v>
      </c>
      <c r="F28" s="120">
        <f>'Data 5'!H28/'Data 5'!$H$22*100</f>
        <v>155.41170982038722</v>
      </c>
      <c r="G28" s="29">
        <f>'Data 5'!I28/'Data 5'!$I$22*100</f>
        <v>132.73379002708302</v>
      </c>
      <c r="I28" s="97">
        <v>1821</v>
      </c>
    </row>
    <row r="29" spans="1:9" ht="12.75" x14ac:dyDescent="0.2">
      <c r="A29" s="64">
        <v>2002</v>
      </c>
      <c r="B29" s="81">
        <f>'Data 5'!B29/'Data 5'!$B$22*100</f>
        <v>116.14526659412405</v>
      </c>
      <c r="C29" s="80">
        <f>('Data 5'!C29-I29)/('Data 5'!$C$22-$I$22)*100</f>
        <v>215.42425283407763</v>
      </c>
      <c r="D29" s="83">
        <f>'Data 5'!D29/'Data 5'!$D$22*100</f>
        <v>128.55578537534979</v>
      </c>
      <c r="E29" s="81">
        <f>'Data 5'!E29/'Data 5'!$E$22*100</f>
        <v>148.19739952718675</v>
      </c>
      <c r="F29" s="120">
        <f>'Data 5'!H29/'Data 5'!$H$22*100</f>
        <v>159.20223932820156</v>
      </c>
      <c r="G29" s="29">
        <f>'Data 5'!I29/'Data 5'!$I$22*100</f>
        <v>138.64903616377251</v>
      </c>
      <c r="I29" s="97">
        <v>2188</v>
      </c>
    </row>
    <row r="30" spans="1:9" ht="12.75" x14ac:dyDescent="0.2">
      <c r="A30" s="64">
        <v>2003</v>
      </c>
      <c r="B30" s="81">
        <f>'Data 5'!B30/'Data 5'!$B$22*100</f>
        <v>111.8335146898803</v>
      </c>
      <c r="C30" s="80">
        <f>('Data 5'!C30-I30)/('Data 5'!$C$22-$I$22)*100</f>
        <v>232.47452192831787</v>
      </c>
      <c r="D30" s="83">
        <f>'Data 5'!D30/'Data 5'!$D$22*100</f>
        <v>135.85594354544349</v>
      </c>
      <c r="E30" s="81">
        <f>'Data 5'!E30/'Data 5'!$E$22*100</f>
        <v>155.99881796690306</v>
      </c>
      <c r="F30" s="120">
        <f>'Data 5'!H30/'Data 5'!$H$22*100</f>
        <v>154.73524609283882</v>
      </c>
      <c r="G30" s="29">
        <f>'Data 5'!I30/'Data 5'!$I$22*100</f>
        <v>139.82635016727735</v>
      </c>
      <c r="I30" s="97">
        <v>2342</v>
      </c>
    </row>
    <row r="31" spans="1:9" ht="12.75" x14ac:dyDescent="0.2">
      <c r="A31" s="64">
        <v>2004</v>
      </c>
      <c r="B31" s="81">
        <f>'Data 5'!B31/'Data 5'!$B$22*100</f>
        <v>107.95701849836779</v>
      </c>
      <c r="C31" s="80">
        <f>('Data 5'!C31-I31)/('Data 5'!$C$22-$I$22)*100</f>
        <v>229.3828008702622</v>
      </c>
      <c r="D31" s="83">
        <f>'Data 5'!D31/'Data 5'!$D$22*100</f>
        <v>135.08942693758365</v>
      </c>
      <c r="E31" s="81">
        <f>'Data 5'!E31/'Data 5'!$E$22*100</f>
        <v>155.4078014184397</v>
      </c>
      <c r="F31" s="120">
        <f>'Data 5'!H31/'Data 5'!$H$22*100</f>
        <v>154.14042453930489</v>
      </c>
      <c r="G31" s="29">
        <f>'Data 5'!I31/'Data 5'!$I$22*100</f>
        <v>137.28532738569382</v>
      </c>
      <c r="I31" s="97">
        <v>2440</v>
      </c>
    </row>
    <row r="32" spans="1:9" ht="18" customHeight="1" x14ac:dyDescent="0.2">
      <c r="A32" s="64">
        <v>2005</v>
      </c>
      <c r="B32" s="81">
        <f>'Data 5'!B32/'Data 5'!$B$22*100</f>
        <v>109.86466267682265</v>
      </c>
      <c r="C32" s="80">
        <f>('Data 5'!C32-I32)/('Data 5'!$C$22-$I$22)*100</f>
        <v>235.6807511737089</v>
      </c>
      <c r="D32" s="83">
        <f>'Data 5'!D32/'Data 5'!$D$22*100</f>
        <v>132.61954009003529</v>
      </c>
      <c r="E32" s="81">
        <f>'Data 5'!E32/'Data 5'!$E$22*100</f>
        <v>152.74822695035462</v>
      </c>
      <c r="F32" s="120">
        <f>'Data 5'!H32/'Data 5'!$H$22*100</f>
        <v>151.36459062281315</v>
      </c>
      <c r="G32" s="29">
        <f>'Data 5'!I32/'Data 5'!$I$22*100</f>
        <v>138.21252190536882</v>
      </c>
      <c r="I32" s="97">
        <v>2504</v>
      </c>
    </row>
    <row r="33" spans="1:9" ht="12.75" x14ac:dyDescent="0.2">
      <c r="A33" s="64">
        <v>2006</v>
      </c>
      <c r="B33" s="81">
        <f>'Data 5'!B33/'Data 5'!$B$22*100</f>
        <v>107.13411316648531</v>
      </c>
      <c r="C33" s="80">
        <f>('Data 5'!C33-I33)/('Data 5'!$C$22-$I$22)*100</f>
        <v>262.69323256612847</v>
      </c>
      <c r="D33" s="83">
        <f>'Data 5'!D33/'Data 5'!$D$22*100</f>
        <v>130.46599342985766</v>
      </c>
      <c r="E33" s="81">
        <f>'Data 5'!E33/'Data 5'!$E$22*100</f>
        <v>154.25531914893617</v>
      </c>
      <c r="F33" s="120">
        <f>'Data 5'!H33/'Data 5'!$H$22*100</f>
        <v>151.35292745509682</v>
      </c>
      <c r="G33" s="29">
        <f>'Data 5'!I33/'Data 5'!$I$22*100</f>
        <v>140.79337263023737</v>
      </c>
      <c r="I33" s="97">
        <v>2504</v>
      </c>
    </row>
    <row r="34" spans="1:9" ht="12.75" x14ac:dyDescent="0.2">
      <c r="A34" s="64">
        <v>2007</v>
      </c>
      <c r="B34" s="81">
        <f>'Data 5'!B34/'Data 5'!$B$22*100</f>
        <v>102.78835690968444</v>
      </c>
      <c r="C34" s="80">
        <f>('Data 5'!C34-I34)/('Data 5'!$C$22-$I$22)*100</f>
        <v>281.58708347646859</v>
      </c>
      <c r="D34" s="83">
        <f>'Data 5'!D34/'Data 5'!$D$22*100</f>
        <v>127.77710183720647</v>
      </c>
      <c r="E34" s="81">
        <f>'Data 5'!E34/'Data 5'!$E$22*100</f>
        <v>151.0047281323877</v>
      </c>
      <c r="F34" s="120">
        <f>'Data 5'!H34/'Data 5'!$H$22*100</f>
        <v>145.46302775833917</v>
      </c>
      <c r="G34" s="29">
        <f>'Data 5'!I34/'Data 5'!$I$22*100</f>
        <v>139.94902023259519</v>
      </c>
      <c r="I34" s="106">
        <v>2542</v>
      </c>
    </row>
    <row r="35" spans="1:9" ht="12.75" x14ac:dyDescent="0.2">
      <c r="A35" s="64">
        <v>2008</v>
      </c>
      <c r="B35" s="81">
        <f>'Data 5'!B35/'Data 5'!$B$22*100</f>
        <v>96.960010881392819</v>
      </c>
      <c r="C35" s="80">
        <f>('Data 5'!C35-I35)/('Data 5'!$C$22-$I$22)*100</f>
        <v>297.22890186648345</v>
      </c>
      <c r="D35" s="83">
        <f>'Data 5'!D35/'Data 5'!$D$22*100</f>
        <v>123.25100377174837</v>
      </c>
      <c r="E35" s="81">
        <f>'Data 5'!E35/'Data 5'!$E$22*100</f>
        <v>145.44917257683215</v>
      </c>
      <c r="F35" s="120">
        <f>'Data 5'!H35/'Data 5'!$H$22*100</f>
        <v>140.14462327968275</v>
      </c>
      <c r="G35" s="29">
        <f>'Data 5'!I35/'Data 5'!$I$22*100</f>
        <v>137.51314322128405</v>
      </c>
      <c r="I35" s="106">
        <v>2677</v>
      </c>
    </row>
    <row r="36" spans="1:9" ht="12.75" x14ac:dyDescent="0.2">
      <c r="A36" s="64">
        <v>2009</v>
      </c>
      <c r="B36" s="81">
        <f>'Data 5'!B36/'Data 5'!$B$22*100</f>
        <v>88.547334058759517</v>
      </c>
      <c r="C36" s="80">
        <f>('Data 5'!C36-I36)/('Data 5'!$C$22-$I$22)*100</f>
        <v>314.13031031718771</v>
      </c>
      <c r="D36" s="83">
        <f>'Data 5'!D36/'Data 5'!$D$22*100</f>
        <v>119.86859715293832</v>
      </c>
      <c r="E36" s="81">
        <f>'Data 5'!E36/'Data 5'!$E$22*100</f>
        <v>140.15957446808511</v>
      </c>
      <c r="F36" s="120">
        <f>'Data 5'!H36/'Data 5'!$H$22*100</f>
        <v>128.66806624679265</v>
      </c>
      <c r="G36" s="29">
        <f>'Data 5'!I36/'Data 5'!$I$22*100</f>
        <v>133.43476182889916</v>
      </c>
      <c r="I36" s="106">
        <v>2846</v>
      </c>
    </row>
    <row r="37" spans="1:9" ht="18" customHeight="1" x14ac:dyDescent="0.2">
      <c r="A37" s="64">
        <v>2010</v>
      </c>
      <c r="B37" s="81">
        <f>'Data 5'!B37/'Data 5'!$B$22*100</f>
        <v>84.255984766050048</v>
      </c>
      <c r="C37" s="80">
        <f>('Data 5'!C37-I37)/('Data 5'!$C$22-$I$22)*100</f>
        <v>329.54311233253179</v>
      </c>
      <c r="D37" s="83">
        <f>'Data 5'!D37/'Data 5'!$D$22*100</f>
        <v>118.7249057062903</v>
      </c>
      <c r="E37" s="81">
        <f>'Data 5'!E37/'Data 5'!$E$22*100</f>
        <v>137.7659574468085</v>
      </c>
      <c r="F37" s="120">
        <f>'Data 5'!H37/'Data 5'!$H$22*100</f>
        <v>128.3881502216002</v>
      </c>
      <c r="G37" s="29">
        <f>'Data 5'!I37/'Data 5'!$I$22*100</f>
        <v>133.34395411820935</v>
      </c>
      <c r="I37" s="106">
        <v>3015</v>
      </c>
    </row>
    <row r="38" spans="1:9" ht="12.75" x14ac:dyDescent="0.2">
      <c r="A38" s="64">
        <v>2011</v>
      </c>
      <c r="B38" s="81">
        <f>'Data 5'!B38/'Data 5'!$B$22*100</f>
        <v>84.497415669205651</v>
      </c>
      <c r="C38" s="80">
        <f>('Data 5'!C38-I38)/('Data 5'!$C$22-$I$22)*100</f>
        <v>367.52547807168213</v>
      </c>
      <c r="D38" s="83">
        <f>'Data 5'!D38/'Data 5'!$D$22*100</f>
        <v>119.637425477552</v>
      </c>
      <c r="E38" s="81">
        <f>'Data 5'!E38/'Data 5'!$E$22*100</f>
        <v>133.68794326241135</v>
      </c>
      <c r="F38" s="120">
        <f>'Data 5'!H38/'Data 5'!$H$22*100</f>
        <v>127.94494984837883</v>
      </c>
      <c r="G38" s="29">
        <f>'Data 5'!I38/'Data 5'!$I$22*100</f>
        <v>139.10626095268441</v>
      </c>
      <c r="I38" s="106">
        <v>3244</v>
      </c>
    </row>
    <row r="39" spans="1:9" ht="12.75" x14ac:dyDescent="0.2">
      <c r="A39" s="64">
        <v>2012</v>
      </c>
      <c r="B39" s="81">
        <f>'Data 5'!B39/'Data 5'!$B$22*100</f>
        <v>86.177230685527746</v>
      </c>
      <c r="C39" s="80">
        <f>('Data 5'!C39-I39)/('Data 5'!$C$22-$I$22)*100</f>
        <v>402.77109813351649</v>
      </c>
      <c r="D39" s="83">
        <f>'Data 5'!D39/'Data 5'!$D$22*100</f>
        <v>118.54240175203796</v>
      </c>
      <c r="E39" s="81">
        <f>'Data 5'!E39/'Data 5'!$E$22*100</f>
        <v>135.28368794326241</v>
      </c>
      <c r="F39" s="120">
        <f>'Data 5'!H39/'Data 5'!$H$22*100</f>
        <v>127.99160251924422</v>
      </c>
      <c r="G39" s="29">
        <f>'Data 5'!I39/'Data 5'!$I$22*100</f>
        <v>145.20949498167914</v>
      </c>
      <c r="I39" s="106">
        <v>3474</v>
      </c>
    </row>
    <row r="40" spans="1:9" ht="12.75" x14ac:dyDescent="0.2">
      <c r="A40" s="64">
        <v>2013</v>
      </c>
      <c r="B40" s="81">
        <f>'Data 5'!B40/'Data 5'!$B$22*100</f>
        <v>94.504896626768229</v>
      </c>
      <c r="C40" s="80">
        <f>('Data 5'!C40-I40)/('Data 5'!$C$22-$I$22)*100</f>
        <v>439.75724264284895</v>
      </c>
      <c r="D40" s="83">
        <f>'Data 5'!D40/'Data 5'!$D$22*100</f>
        <v>120.19710427059253</v>
      </c>
      <c r="E40" s="81">
        <f>'Data 5'!E40/'Data 5'!$E$22*100</f>
        <v>140.89834515366431</v>
      </c>
      <c r="F40" s="120">
        <f>'Data 5'!H40/'Data 5'!$H$22*100</f>
        <v>145.54466993235363</v>
      </c>
      <c r="G40" s="29">
        <f>'Data 5'!I40/'Data 5'!$I$22*100</f>
        <v>157.50039827943286</v>
      </c>
      <c r="I40" s="106">
        <v>3706</v>
      </c>
    </row>
    <row r="41" spans="1:9" ht="12.75" x14ac:dyDescent="0.2">
      <c r="A41" s="64">
        <v>2014</v>
      </c>
      <c r="B41" s="81">
        <f>'Data 5'!B41/'Data 5'!$B$22*100</f>
        <v>99.646354733405872</v>
      </c>
      <c r="C41" s="80">
        <f>('Data 5'!C41-I41)/('Data 5'!$C$22-$I$22)*100</f>
        <v>491.90427115538762</v>
      </c>
      <c r="D41" s="83">
        <f>'Data 5'!D41/'Data 5'!$D$22*100</f>
        <v>129.17629881980776</v>
      </c>
      <c r="E41" s="81">
        <f>'Data 5'!E41/'Data 5'!$E$22*100</f>
        <v>165.51418439716312</v>
      </c>
      <c r="F41" s="120">
        <f>'Data 5'!H41/'Data 5'!$H$22*100</f>
        <v>143.60858409143924</v>
      </c>
      <c r="G41" s="29">
        <f>'Data 5'!I41/'Data 5'!$I$22*100</f>
        <v>170.63406085709732</v>
      </c>
      <c r="I41" s="106">
        <v>3995</v>
      </c>
    </row>
    <row r="42" spans="1:9" ht="18" customHeight="1" x14ac:dyDescent="0.2">
      <c r="A42" s="64">
        <v>2015</v>
      </c>
      <c r="B42" s="81">
        <f>'Data 5'!B42/'Data 5'!$B$22*100</f>
        <v>100.81610446137105</v>
      </c>
      <c r="C42" s="80">
        <f>('Data 5'!C42-I42)/('Data 5'!$C$22-$I$22)*100</f>
        <v>545.5399061032864</v>
      </c>
      <c r="D42" s="83">
        <f>'Data 5'!D42/'Data 5'!$D$22*100</f>
        <v>132.1571967392627</v>
      </c>
      <c r="E42" s="81">
        <f>'Data 5'!E42/'Data 5'!$E$22*100</f>
        <v>165.86879432624113</v>
      </c>
      <c r="F42" s="120">
        <f>'Data 5'!H42/'Data 5'!$H$22*100</f>
        <v>138.17354793561933</v>
      </c>
      <c r="G42" s="29">
        <f>'Data 5'!I42/'Data 5'!$I$22*100</f>
        <v>178.76692687589613</v>
      </c>
      <c r="I42" s="106">
        <v>4236</v>
      </c>
    </row>
    <row r="43" spans="1:9" ht="12.75" x14ac:dyDescent="0.2">
      <c r="A43" s="64">
        <v>2016</v>
      </c>
      <c r="B43" s="81">
        <f>'Data 5'!B43/'Data 5'!$B$22*100</f>
        <v>79.876224156692061</v>
      </c>
      <c r="C43" s="80">
        <f>('Data 5'!C43-I43)/('Data 5'!$C$22-$I$22)*100</f>
        <v>614.15321195465481</v>
      </c>
      <c r="D43" s="83">
        <f>'Data 5'!D43/'Data 5'!$D$22*100</f>
        <v>130.94050371091376</v>
      </c>
      <c r="E43" s="81">
        <f>'Data 5'!E43/'Data 5'!$E$22*100</f>
        <v>146.30614657210401</v>
      </c>
      <c r="F43" s="120">
        <f>'Data 5'!H43/'Data 5'!$H$22*100</f>
        <v>122.27665033823187</v>
      </c>
      <c r="G43" s="29">
        <f>'Data 5'!I43/'Data 5'!$I$22*100</f>
        <v>174.83351919706865</v>
      </c>
      <c r="I43" s="106">
        <v>4405</v>
      </c>
    </row>
    <row r="44" spans="1:9" ht="12.75" x14ac:dyDescent="0.2">
      <c r="A44" s="64">
        <v>2017</v>
      </c>
      <c r="B44" s="81">
        <f>'Data 5'!B44/'Data 5'!$B$22*100</f>
        <v>59.864662676822633</v>
      </c>
      <c r="C44" s="80">
        <f>('Data 5'!C44-I44)/('Data 5'!$C$22-$I$22)*100</f>
        <v>697.06859040421398</v>
      </c>
      <c r="D44" s="83">
        <f>'Data 5'!D44/'Data 5'!$D$22*100</f>
        <v>122.02214381311596</v>
      </c>
      <c r="E44" s="81">
        <f>'Data 5'!E44/'Data 5'!$E$22*100</f>
        <v>130.79196217494089</v>
      </c>
      <c r="F44" s="120">
        <f>'Data 5'!H44/'Data 5'!$H$22*100</f>
        <v>112.75950548168882</v>
      </c>
      <c r="G44" s="29">
        <f>'Data 5'!I44/'Data 5'!$I$22*100</f>
        <v>173.12410387127608</v>
      </c>
      <c r="I44" s="106">
        <v>4538</v>
      </c>
    </row>
    <row r="45" spans="1:9" ht="12.75" x14ac:dyDescent="0.2">
      <c r="A45" s="64">
        <v>2018</v>
      </c>
      <c r="B45" s="81">
        <f>'Data 5'!B45/'Data 5'!$B$22*100</f>
        <v>58.745919477693143</v>
      </c>
      <c r="C45" s="80">
        <f>('Data 5'!C45-I45)/('Data 5'!$C$22-$I$22)*100</f>
        <v>822.06572769953061</v>
      </c>
      <c r="D45" s="83">
        <f>'Data 5'!D45/'Data 5'!$D$22*100</f>
        <v>123.83501642535589</v>
      </c>
      <c r="E45" s="81">
        <f>'Data 5'!E45/'Data 5'!$E$22*100</f>
        <v>134.48581560283688</v>
      </c>
      <c r="F45" s="120">
        <f>'Data 5'!H45/'Data 5'!$H$22*100</f>
        <v>117.35479356193142</v>
      </c>
      <c r="G45" s="29">
        <f>'Data 5'!I45/'Data 5'!$I$22*100</f>
        <v>191.30317030428549</v>
      </c>
      <c r="I45" s="106">
        <v>4724</v>
      </c>
    </row>
    <row r="46" spans="1:9" ht="12.75" x14ac:dyDescent="0.2">
      <c r="A46" s="64">
        <v>2019</v>
      </c>
      <c r="B46" s="81">
        <f>'Data 5'!B46/'Data 5'!$B$22*100</f>
        <v>62.306175190424376</v>
      </c>
      <c r="C46" s="80">
        <f>('Data 5'!C46-I46)/('Data 5'!$C$22-$I$22)*100</f>
        <v>997.95030344669635</v>
      </c>
      <c r="D46" s="83">
        <f>'Data 5'!D46/'Data 5'!$D$22*100</f>
        <v>126.09806545808493</v>
      </c>
      <c r="E46" s="81">
        <f>'Data 5'!E46/'Data 5'!$E$22*100</f>
        <v>142.31678486997637</v>
      </c>
      <c r="F46" s="120">
        <f>'Data 5'!H46/'Data 5'!$H$22*100</f>
        <v>137.62537905295079</v>
      </c>
      <c r="G46" s="29">
        <f>'Data 5'!I46/'Data 5'!$I$22*100</f>
        <v>213.49370718496095</v>
      </c>
      <c r="I46" s="106"/>
    </row>
    <row r="47" spans="1:9" ht="18" customHeight="1" x14ac:dyDescent="0.2">
      <c r="A47" s="64">
        <v>2020</v>
      </c>
      <c r="B47" s="81">
        <f>'Data 5'!B47/'Data 5'!$B$22*100</f>
        <v>53.397034820457023</v>
      </c>
      <c r="C47" s="80">
        <f>('Data 5'!C47-I47)/('Data 5'!$C$22-$I$22)*100</f>
        <v>1116.4204740638957</v>
      </c>
      <c r="D47" s="83">
        <f>'Data 5'!D47/'Data 5'!$D$22*100</f>
        <v>121.6084681834773</v>
      </c>
      <c r="E47" s="81">
        <f>'Data 5'!E47/'Data 5'!$E$22*100</f>
        <v>128.39834515366431</v>
      </c>
      <c r="F47" s="120">
        <f>'Data 5'!H47/'Data 5'!$H$22*100</f>
        <v>143.07207837648704</v>
      </c>
      <c r="G47" s="29">
        <f>'Data 5'!I47/'Data 5'!$I$22*100</f>
        <v>224.83351919706865</v>
      </c>
      <c r="I47" s="106"/>
    </row>
    <row r="48" spans="1:9" ht="12.75" x14ac:dyDescent="0.2">
      <c r="A48" s="64">
        <v>2021</v>
      </c>
      <c r="B48" s="81">
        <f>'Data 5'!B48/'Data 5'!$B$22*100</f>
        <v>56.127584330794342</v>
      </c>
      <c r="C48" s="80">
        <f>('Data 5'!C48-I48)/('Data 5'!$C$22-$I$22)*100</f>
        <v>1243.0550784381082</v>
      </c>
      <c r="D48" s="83">
        <f>'Data 5'!D48/'Data 5'!$D$22*100</f>
        <v>130.73366589609441</v>
      </c>
      <c r="E48" s="81">
        <f>'Data 5'!E48/'Data 5'!$E$22*100</f>
        <v>133.451536643026</v>
      </c>
      <c r="F48" s="120">
        <f>'Data 5'!H48/'Data 5'!$H$22*100</f>
        <v>168.99930020993702</v>
      </c>
      <c r="G48" s="29">
        <f>'Data 5'!I48/'Data 5'!$I$22*100</f>
        <v>248.74780946311935</v>
      </c>
      <c r="I48" s="106"/>
    </row>
    <row r="49" spans="1:9" ht="12.75" customHeight="1" x14ac:dyDescent="0.2">
      <c r="A49" s="64">
        <v>2022</v>
      </c>
      <c r="B49" s="81">
        <f>'Data 5'!B49/'Data 5'!$B$22*100</f>
        <v>58.167845484221978</v>
      </c>
      <c r="C49" s="80">
        <f>('Data 5'!C49-I49)/('Data 5'!$C$22-$I$22)*100</f>
        <v>1261.1931753120348</v>
      </c>
      <c r="D49" s="83">
        <f>'Data 5'!D49/'Data 5'!$D$22*100</f>
        <v>138.39883197469277</v>
      </c>
      <c r="E49" s="81">
        <f>'Data 5'!E49/'Data 5'!$E$22*100</f>
        <v>139.3321513002364</v>
      </c>
      <c r="F49" s="120">
        <f>'Data 5'!H49/'Data 5'!$H$22*100</f>
        <v>183.65990202939116</v>
      </c>
      <c r="G49" s="29">
        <f>'Data 5'!I49/'Data 5'!$I$22*100</f>
        <v>263.15596622590414</v>
      </c>
      <c r="I49" s="106">
        <v>4790</v>
      </c>
    </row>
    <row r="50" spans="1:9" ht="5.0999999999999996" customHeight="1" x14ac:dyDescent="0.2">
      <c r="G50" s="6"/>
    </row>
    <row r="51" spans="1:9" s="30" customFormat="1" ht="11.25" x14ac:dyDescent="0.2">
      <c r="A51" s="99" t="s">
        <v>124</v>
      </c>
    </row>
    <row r="52" spans="1:9" s="30" customFormat="1" ht="5.45" customHeight="1" x14ac:dyDescent="0.2">
      <c r="A52" s="99"/>
    </row>
    <row r="53" spans="1:9" s="30" customFormat="1" ht="11.25" x14ac:dyDescent="0.2">
      <c r="A53" s="65" t="s">
        <v>155</v>
      </c>
    </row>
  </sheetData>
  <mergeCells count="2">
    <mergeCell ref="B3:G3"/>
    <mergeCell ref="B1:H1"/>
  </mergeCells>
  <pageMargins left="0.74803149606299213" right="0.39370078740157483" top="0.59055118110236215" bottom="0.98425196850393704" header="0.39370078740157483" footer="0.39370078740157483"/>
  <pageSetup paperSize="9" orientation="portrait" r:id="rId1"/>
  <headerFooter scaleWithDoc="0">
    <oddHeader>&amp;L&amp;G</oddHeader>
    <oddFooter>&amp;LKela | Section for Analytics and Statistics&amp;2
&amp;G
&amp;10PO Box 450 | FIN-00101 HELSINKI | tilastot@kela.fi | www.kela.fi/statistics&amp;R&amp;P(&amp;N)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ul10"/>
  <dimension ref="A1:L30"/>
  <sheetViews>
    <sheetView workbookViewId="0"/>
  </sheetViews>
  <sheetFormatPr defaultColWidth="9.28515625" defaultRowHeight="12.75" x14ac:dyDescent="0.2"/>
  <cols>
    <col min="1" max="1" width="6.28515625" style="38" customWidth="1"/>
    <col min="2" max="2" width="24.7109375" style="38" customWidth="1"/>
    <col min="3" max="3" width="8.7109375" style="38" customWidth="1"/>
    <col min="4" max="4" width="12.28515625" style="38" bestFit="1" customWidth="1"/>
    <col min="5" max="5" width="2.7109375" style="38" customWidth="1"/>
    <col min="6" max="6" width="29.7109375" style="38" bestFit="1" customWidth="1"/>
    <col min="7" max="7" width="2.7109375" style="38" customWidth="1"/>
    <col min="8" max="8" width="39.7109375" style="38" hidden="1" customWidth="1"/>
    <col min="9" max="9" width="10.7109375" style="38" hidden="1" customWidth="1"/>
    <col min="10" max="10" width="9.28515625" style="38"/>
    <col min="11" max="11" width="9.28515625" style="38" customWidth="1"/>
    <col min="12" max="13" width="9.28515625" style="38"/>
    <col min="14" max="14" width="9.28515625" style="38" customWidth="1"/>
    <col min="15" max="16384" width="9.28515625" style="38"/>
  </cols>
  <sheetData>
    <row r="1" spans="1:12" s="57" customFormat="1" ht="18" x14ac:dyDescent="0.25">
      <c r="A1" s="28" t="s">
        <v>129</v>
      </c>
      <c r="B1" s="12" t="s">
        <v>135</v>
      </c>
    </row>
    <row r="2" spans="1:12" ht="6.75" customHeight="1" x14ac:dyDescent="0.2">
      <c r="H2" s="53"/>
      <c r="I2" s="54"/>
    </row>
    <row r="3" spans="1:12" x14ac:dyDescent="0.2">
      <c r="A3" s="39"/>
      <c r="B3" s="39"/>
      <c r="C3" s="40" t="s">
        <v>27</v>
      </c>
      <c r="D3" s="159" t="s">
        <v>128</v>
      </c>
      <c r="E3" s="41"/>
      <c r="F3" s="41"/>
      <c r="G3" s="41"/>
      <c r="H3" s="55" t="s">
        <v>62</v>
      </c>
      <c r="I3" s="56" t="s">
        <v>74</v>
      </c>
    </row>
    <row r="4" spans="1:12" ht="18" customHeight="1" x14ac:dyDescent="0.2">
      <c r="A4" s="46" t="s">
        <v>63</v>
      </c>
      <c r="B4" s="46"/>
      <c r="C4" s="42">
        <f>I5</f>
        <v>52499</v>
      </c>
      <c r="D4" s="160">
        <f t="shared" ref="D4:D11" si="0">C4/$C$12*100</f>
        <v>31.782326268441668</v>
      </c>
      <c r="E4" s="43"/>
      <c r="F4" s="52" t="str">
        <f>"Economically active "&amp;ROUND(SUM(D4:D8),1)&amp;" %"</f>
        <v>Economically active 71,7 %</v>
      </c>
      <c r="G4" s="52"/>
      <c r="H4" s="60" t="s">
        <v>31</v>
      </c>
      <c r="I4" s="106">
        <v>165183</v>
      </c>
      <c r="J4" s="44"/>
      <c r="K4" s="45"/>
      <c r="L4" s="45"/>
    </row>
    <row r="5" spans="1:12" x14ac:dyDescent="0.2">
      <c r="A5" s="46" t="s">
        <v>65</v>
      </c>
      <c r="B5" s="46"/>
      <c r="C5" s="42">
        <f>I7</f>
        <v>32750</v>
      </c>
      <c r="D5" s="160">
        <f t="shared" si="0"/>
        <v>19.826495462608136</v>
      </c>
      <c r="E5" s="45"/>
      <c r="F5" s="45"/>
      <c r="G5" s="45"/>
      <c r="H5" s="60" t="s">
        <v>63</v>
      </c>
      <c r="I5" s="106">
        <v>52499</v>
      </c>
      <c r="J5" s="44"/>
      <c r="K5" s="45"/>
      <c r="L5" s="45"/>
    </row>
    <row r="6" spans="1:12" x14ac:dyDescent="0.2">
      <c r="A6" s="46" t="s">
        <v>64</v>
      </c>
      <c r="B6" s="46"/>
      <c r="C6" s="42">
        <f>I6</f>
        <v>17199</v>
      </c>
      <c r="D6" s="160">
        <f t="shared" si="0"/>
        <v>10.412088411035034</v>
      </c>
      <c r="E6" s="45"/>
      <c r="F6" s="45"/>
      <c r="G6" s="45"/>
      <c r="H6" s="60" t="s">
        <v>64</v>
      </c>
      <c r="I6" s="106">
        <v>17199</v>
      </c>
      <c r="J6" s="44"/>
      <c r="K6" s="45"/>
      <c r="L6" s="45"/>
    </row>
    <row r="7" spans="1:12" x14ac:dyDescent="0.2">
      <c r="A7" s="46" t="s">
        <v>70</v>
      </c>
      <c r="B7" s="46"/>
      <c r="C7" s="42">
        <f>I12</f>
        <v>6639</v>
      </c>
      <c r="D7" s="160">
        <f t="shared" si="0"/>
        <v>4.0191787290459668</v>
      </c>
      <c r="E7" s="45"/>
      <c r="F7" s="45"/>
      <c r="G7" s="45"/>
      <c r="H7" s="60" t="s">
        <v>65</v>
      </c>
      <c r="I7" s="106">
        <v>32750</v>
      </c>
      <c r="J7" s="44"/>
      <c r="K7" s="45"/>
      <c r="L7" s="45"/>
    </row>
    <row r="8" spans="1:12" x14ac:dyDescent="0.2">
      <c r="A8" s="46" t="s">
        <v>75</v>
      </c>
      <c r="B8" s="46"/>
      <c r="C8" s="42">
        <f>SUM(I13:I15,I9)</f>
        <v>9398</v>
      </c>
      <c r="D8" s="160">
        <f t="shared" si="0"/>
        <v>5.6894474613004977</v>
      </c>
      <c r="E8" s="45"/>
      <c r="F8" s="45"/>
      <c r="G8" s="45"/>
      <c r="H8" s="60" t="s">
        <v>66</v>
      </c>
      <c r="I8" s="106">
        <v>28665</v>
      </c>
      <c r="J8" s="44"/>
      <c r="K8" s="45"/>
      <c r="L8" s="45"/>
    </row>
    <row r="9" spans="1:12" x14ac:dyDescent="0.2">
      <c r="A9" s="47" t="s">
        <v>66</v>
      </c>
      <c r="B9" s="47"/>
      <c r="C9" s="48">
        <f>I8</f>
        <v>28665</v>
      </c>
      <c r="D9" s="161">
        <f t="shared" si="0"/>
        <v>17.35348068505839</v>
      </c>
      <c r="E9" s="49"/>
      <c r="F9" s="50" t="str">
        <f>"Not economically active "&amp;ROUND(SUM(D9:D11),1)&amp;" %"</f>
        <v>Not economically active 28,3 %</v>
      </c>
      <c r="G9" s="50"/>
      <c r="H9" s="60" t="s">
        <v>67</v>
      </c>
      <c r="I9" s="106">
        <v>1130</v>
      </c>
      <c r="J9" s="44"/>
      <c r="K9" s="45"/>
      <c r="L9" s="45"/>
    </row>
    <row r="10" spans="1:12" x14ac:dyDescent="0.2">
      <c r="A10" s="47" t="s">
        <v>76</v>
      </c>
      <c r="B10" s="47"/>
      <c r="C10" s="48">
        <f>I10</f>
        <v>10468</v>
      </c>
      <c r="D10" s="161">
        <f t="shared" si="0"/>
        <v>6.3372138779414344</v>
      </c>
      <c r="E10" s="45"/>
      <c r="F10" s="45"/>
      <c r="G10" s="45"/>
      <c r="H10" s="60" t="s">
        <v>68</v>
      </c>
      <c r="I10" s="106">
        <v>10468</v>
      </c>
      <c r="J10" s="44"/>
      <c r="K10" s="45"/>
      <c r="L10" s="45"/>
    </row>
    <row r="11" spans="1:12" x14ac:dyDescent="0.2">
      <c r="A11" s="47" t="s">
        <v>69</v>
      </c>
      <c r="B11" s="47"/>
      <c r="C11" s="48">
        <f>I11</f>
        <v>7565</v>
      </c>
      <c r="D11" s="161">
        <f t="shared" si="0"/>
        <v>4.5797691045688715</v>
      </c>
      <c r="E11" s="45"/>
      <c r="F11" s="45"/>
      <c r="G11" s="45"/>
      <c r="H11" s="60" t="s">
        <v>69</v>
      </c>
      <c r="I11" s="106">
        <v>7565</v>
      </c>
      <c r="J11" s="44"/>
      <c r="K11" s="45"/>
      <c r="L11" s="45"/>
    </row>
    <row r="12" spans="1:12" ht="25.5" customHeight="1" x14ac:dyDescent="0.2">
      <c r="A12" s="42" t="s">
        <v>31</v>
      </c>
      <c r="B12" s="42"/>
      <c r="C12" s="42">
        <f>SUM(C4:C11)</f>
        <v>165183</v>
      </c>
      <c r="D12" s="45"/>
      <c r="E12" s="45"/>
      <c r="F12" s="52"/>
      <c r="G12" s="52"/>
      <c r="H12" s="60" t="s">
        <v>70</v>
      </c>
      <c r="I12" s="106">
        <v>6639</v>
      </c>
      <c r="J12" s="45"/>
      <c r="K12" s="45"/>
      <c r="L12" s="45"/>
    </row>
    <row r="13" spans="1:12" x14ac:dyDescent="0.2">
      <c r="A13" s="158" t="str">
        <f>"Total clients:
"&amp;FIXED(C12,0)</f>
        <v>Total clients:
165 183</v>
      </c>
      <c r="E13" s="51"/>
      <c r="F13" s="52"/>
      <c r="G13" s="52"/>
      <c r="H13" s="60" t="s">
        <v>71</v>
      </c>
      <c r="I13" s="106">
        <v>5877</v>
      </c>
      <c r="J13" s="45"/>
      <c r="K13" s="45"/>
      <c r="L13" s="45"/>
    </row>
    <row r="14" spans="1:12" x14ac:dyDescent="0.2">
      <c r="A14" s="65" t="s">
        <v>155</v>
      </c>
      <c r="F14" s="52"/>
      <c r="G14" s="52"/>
      <c r="H14" s="60" t="s">
        <v>72</v>
      </c>
      <c r="I14" s="106">
        <v>2193</v>
      </c>
    </row>
    <row r="15" spans="1:12" x14ac:dyDescent="0.2">
      <c r="F15" s="52"/>
      <c r="G15" s="52"/>
      <c r="H15" s="60" t="s">
        <v>73</v>
      </c>
      <c r="I15" s="106">
        <v>198</v>
      </c>
    </row>
    <row r="16" spans="1:12" x14ac:dyDescent="0.2">
      <c r="A16" s="46"/>
      <c r="B16" s="46"/>
      <c r="C16" s="46"/>
      <c r="D16" s="46"/>
      <c r="E16" s="46"/>
      <c r="F16" s="46"/>
      <c r="G16" s="46"/>
      <c r="H16" s="47"/>
      <c r="I16" s="47"/>
      <c r="J16" s="47"/>
    </row>
    <row r="17" spans="2:9" x14ac:dyDescent="0.2">
      <c r="B17" s="35"/>
    </row>
    <row r="19" spans="2:9" x14ac:dyDescent="0.2">
      <c r="H19" s="60"/>
      <c r="I19" s="61"/>
    </row>
    <row r="20" spans="2:9" x14ac:dyDescent="0.2">
      <c r="H20" s="60"/>
      <c r="I20" s="61"/>
    </row>
    <row r="21" spans="2:9" x14ac:dyDescent="0.2">
      <c r="H21" s="60"/>
      <c r="I21" s="61"/>
    </row>
    <row r="22" spans="2:9" x14ac:dyDescent="0.2">
      <c r="H22" s="60"/>
      <c r="I22" s="61"/>
    </row>
    <row r="23" spans="2:9" x14ac:dyDescent="0.2">
      <c r="H23" s="60"/>
      <c r="I23" s="61"/>
    </row>
    <row r="24" spans="2:9" x14ac:dyDescent="0.2">
      <c r="H24" s="60"/>
      <c r="I24" s="62"/>
    </row>
    <row r="25" spans="2:9" x14ac:dyDescent="0.2">
      <c r="H25" s="60"/>
      <c r="I25" s="61"/>
    </row>
    <row r="26" spans="2:9" x14ac:dyDescent="0.2">
      <c r="H26" s="60"/>
      <c r="I26" s="61"/>
    </row>
    <row r="27" spans="2:9" x14ac:dyDescent="0.2">
      <c r="H27" s="60"/>
      <c r="I27" s="61"/>
    </row>
    <row r="28" spans="2:9" x14ac:dyDescent="0.2">
      <c r="H28" s="60"/>
      <c r="I28" s="61"/>
    </row>
    <row r="29" spans="2:9" x14ac:dyDescent="0.2">
      <c r="H29" s="60"/>
      <c r="I29" s="62"/>
    </row>
    <row r="30" spans="2:9" x14ac:dyDescent="0.2">
      <c r="H30" s="60"/>
      <c r="I30" s="62"/>
    </row>
  </sheetData>
  <pageMargins left="0.74803149606299213" right="0.39370078740157483" top="0.59055118110236227" bottom="0.98425196850393704" header="0.39370078740157483" footer="0.39370078740157483"/>
  <pageSetup paperSize="9" orientation="portrait" r:id="rId1"/>
  <headerFooter scaleWithDoc="0">
    <oddFooter>&amp;LKela | Section for Analytics and Statistics&amp;2
&amp;G
&amp;10PO Box 450 | FIN-00101 HELSINKI | tilastot@kela.fi | www.kela.fi/statistics&amp;R&amp;P(&amp;N)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ul12"/>
  <dimension ref="A1:N27"/>
  <sheetViews>
    <sheetView workbookViewId="0"/>
  </sheetViews>
  <sheetFormatPr defaultColWidth="9.28515625" defaultRowHeight="12.75" x14ac:dyDescent="0.2"/>
  <cols>
    <col min="1" max="1" width="6.28515625" style="92" customWidth="1"/>
    <col min="2" max="2" width="12.5703125" style="92" customWidth="1"/>
    <col min="3" max="3" width="9.42578125" style="92" customWidth="1"/>
    <col min="4" max="4" width="9.7109375" style="92" bestFit="1" customWidth="1"/>
    <col min="5" max="5" width="3" style="107" hidden="1" customWidth="1"/>
    <col min="6" max="6" width="18.28515625" style="92" hidden="1" customWidth="1"/>
    <col min="7" max="7" width="12.28515625" style="92" hidden="1" customWidth="1"/>
    <col min="8" max="8" width="10.42578125" style="92" hidden="1" customWidth="1"/>
    <col min="9" max="9" width="9.42578125" style="92" hidden="1" customWidth="1"/>
    <col min="10" max="10" width="8.42578125" style="92" customWidth="1"/>
    <col min="11" max="11" width="6.42578125" style="92" customWidth="1"/>
    <col min="12" max="12" width="18.28515625" style="92" customWidth="1"/>
    <col min="13" max="16384" width="9.28515625" style="92"/>
  </cols>
  <sheetData>
    <row r="1" spans="1:12" ht="18" x14ac:dyDescent="0.25">
      <c r="A1" s="28" t="s">
        <v>130</v>
      </c>
      <c r="B1" s="12" t="s">
        <v>136</v>
      </c>
    </row>
    <row r="3" spans="1:12" s="102" customFormat="1" ht="30" customHeight="1" x14ac:dyDescent="0.2">
      <c r="A3" s="200" t="s">
        <v>109</v>
      </c>
      <c r="B3" s="200"/>
      <c r="C3" s="103" t="s">
        <v>108</v>
      </c>
      <c r="E3" s="199" t="s">
        <v>109</v>
      </c>
      <c r="F3" s="199"/>
      <c r="G3" s="136" t="s">
        <v>28</v>
      </c>
      <c r="H3" s="104" t="s">
        <v>118</v>
      </c>
      <c r="I3" s="103" t="s">
        <v>108</v>
      </c>
    </row>
    <row r="4" spans="1:12" x14ac:dyDescent="0.2">
      <c r="A4" s="100" t="s">
        <v>77</v>
      </c>
      <c r="B4" s="100"/>
      <c r="C4" s="105">
        <v>13.9</v>
      </c>
      <c r="F4" s="100" t="s">
        <v>78</v>
      </c>
      <c r="G4" s="89">
        <v>134010</v>
      </c>
      <c r="H4" s="89">
        <v>5539506</v>
      </c>
      <c r="I4" s="91">
        <f t="shared" ref="I4:I23" si="0">G4/H4*1000</f>
        <v>24.191687850866124</v>
      </c>
      <c r="L4" s="100"/>
    </row>
    <row r="5" spans="1:12" x14ac:dyDescent="0.2">
      <c r="A5" s="100" t="s">
        <v>137</v>
      </c>
      <c r="B5" s="100"/>
      <c r="C5" s="105">
        <v>21</v>
      </c>
      <c r="E5" s="137" t="s">
        <v>89</v>
      </c>
      <c r="F5" s="100" t="s">
        <v>18</v>
      </c>
      <c r="G5" s="89">
        <v>37268</v>
      </c>
      <c r="H5" s="89">
        <v>1697908</v>
      </c>
      <c r="I5" s="91">
        <f t="shared" si="0"/>
        <v>21.949363569757608</v>
      </c>
      <c r="L5" s="100"/>
    </row>
    <row r="6" spans="1:12" x14ac:dyDescent="0.2">
      <c r="A6" s="100" t="s">
        <v>138</v>
      </c>
      <c r="B6" s="100"/>
      <c r="C6" s="105">
        <v>22.2</v>
      </c>
      <c r="E6" s="137" t="s">
        <v>90</v>
      </c>
      <c r="F6" s="100" t="s">
        <v>20</v>
      </c>
      <c r="G6" s="89">
        <v>12438</v>
      </c>
      <c r="H6" s="89">
        <v>480616</v>
      </c>
      <c r="I6" s="91">
        <f t="shared" si="0"/>
        <v>25.879288246750004</v>
      </c>
      <c r="L6" s="100"/>
    </row>
    <row r="7" spans="1:12" x14ac:dyDescent="0.2">
      <c r="A7" s="100" t="s">
        <v>139</v>
      </c>
      <c r="B7" s="100"/>
      <c r="C7" s="105">
        <v>22.8</v>
      </c>
      <c r="E7" s="137" t="s">
        <v>92</v>
      </c>
      <c r="F7" s="100" t="s">
        <v>19</v>
      </c>
      <c r="G7" s="89">
        <v>5064</v>
      </c>
      <c r="H7" s="89">
        <v>216955</v>
      </c>
      <c r="I7" s="91">
        <f t="shared" si="0"/>
        <v>23.341245880482127</v>
      </c>
      <c r="L7" s="100"/>
    </row>
    <row r="8" spans="1:12" x14ac:dyDescent="0.2">
      <c r="A8" s="100" t="s">
        <v>140</v>
      </c>
      <c r="B8" s="100"/>
      <c r="C8" s="105">
        <v>24.2</v>
      </c>
      <c r="E8" s="137" t="s">
        <v>94</v>
      </c>
      <c r="F8" s="100" t="s">
        <v>17</v>
      </c>
      <c r="G8" s="89">
        <v>3631</v>
      </c>
      <c r="H8" s="89">
        <v>171209</v>
      </c>
      <c r="I8" s="91">
        <f t="shared" si="0"/>
        <v>21.207997243135583</v>
      </c>
      <c r="L8" s="100"/>
    </row>
    <row r="9" spans="1:12" x14ac:dyDescent="0.2">
      <c r="A9" s="100" t="s">
        <v>141</v>
      </c>
      <c r="B9" s="100"/>
      <c r="C9" s="105">
        <v>25.9</v>
      </c>
      <c r="E9" s="137" t="s">
        <v>91</v>
      </c>
      <c r="F9" s="100" t="s">
        <v>22</v>
      </c>
      <c r="G9" s="89">
        <v>15267</v>
      </c>
      <c r="H9" s="89">
        <v>518429</v>
      </c>
      <c r="I9" s="91">
        <f t="shared" si="0"/>
        <v>29.448584087695711</v>
      </c>
      <c r="L9" s="100"/>
    </row>
    <row r="10" spans="1:12" x14ac:dyDescent="0.2">
      <c r="A10" s="100" t="s">
        <v>142</v>
      </c>
      <c r="B10" s="100"/>
      <c r="C10" s="105">
        <v>26.5</v>
      </c>
      <c r="E10" s="137" t="s">
        <v>95</v>
      </c>
      <c r="F10" s="100" t="s">
        <v>15</v>
      </c>
      <c r="G10" s="89">
        <v>3483</v>
      </c>
      <c r="H10" s="89">
        <v>199942</v>
      </c>
      <c r="I10" s="91">
        <f t="shared" si="0"/>
        <v>17.420051815026358</v>
      </c>
      <c r="L10" s="100"/>
    </row>
    <row r="11" spans="1:12" x14ac:dyDescent="0.2">
      <c r="A11" s="100" t="s">
        <v>143</v>
      </c>
      <c r="B11" s="100"/>
      <c r="C11" s="105">
        <v>28.6</v>
      </c>
      <c r="E11" s="137" t="s">
        <v>96</v>
      </c>
      <c r="F11" s="100" t="s">
        <v>16</v>
      </c>
      <c r="G11" s="89">
        <v>2951</v>
      </c>
      <c r="H11" s="89">
        <v>171669</v>
      </c>
      <c r="I11" s="91">
        <f t="shared" si="0"/>
        <v>17.190057610867424</v>
      </c>
      <c r="L11" s="100"/>
    </row>
    <row r="12" spans="1:12" x14ac:dyDescent="0.2">
      <c r="A12" s="100" t="s">
        <v>19</v>
      </c>
      <c r="B12" s="100"/>
      <c r="C12" s="105">
        <v>28.6</v>
      </c>
      <c r="E12" s="137" t="s">
        <v>97</v>
      </c>
      <c r="F12" s="100" t="s">
        <v>79</v>
      </c>
      <c r="G12" s="89">
        <v>2217</v>
      </c>
      <c r="H12" s="89">
        <v>127902</v>
      </c>
      <c r="I12" s="91">
        <f t="shared" si="0"/>
        <v>17.33358352488624</v>
      </c>
      <c r="L12" s="100"/>
    </row>
    <row r="13" spans="1:12" x14ac:dyDescent="0.2">
      <c r="A13" s="100" t="s">
        <v>144</v>
      </c>
      <c r="B13" s="100"/>
      <c r="C13" s="105">
        <v>29.5</v>
      </c>
      <c r="E13" s="137" t="s">
        <v>98</v>
      </c>
      <c r="F13" s="100" t="s">
        <v>80</v>
      </c>
      <c r="G13" s="89">
        <v>3274</v>
      </c>
      <c r="H13" s="89">
        <v>142584</v>
      </c>
      <c r="I13" s="91">
        <f t="shared" si="0"/>
        <v>22.9619031588397</v>
      </c>
      <c r="L13" s="100"/>
    </row>
    <row r="14" spans="1:12" x14ac:dyDescent="0.2">
      <c r="A14" s="100" t="s">
        <v>145</v>
      </c>
      <c r="B14" s="100"/>
      <c r="C14" s="105">
        <v>29.6</v>
      </c>
      <c r="E14" s="137" t="s">
        <v>93</v>
      </c>
      <c r="F14" s="100" t="s">
        <v>81</v>
      </c>
      <c r="G14" s="89">
        <v>6888</v>
      </c>
      <c r="H14" s="89">
        <v>244778</v>
      </c>
      <c r="I14" s="91">
        <f t="shared" si="0"/>
        <v>28.139783804100041</v>
      </c>
      <c r="L14" s="100"/>
    </row>
    <row r="15" spans="1:12" x14ac:dyDescent="0.2">
      <c r="A15" s="100" t="s">
        <v>146</v>
      </c>
      <c r="B15" s="100"/>
      <c r="C15" s="105">
        <v>30</v>
      </c>
      <c r="E15" s="137" t="s">
        <v>99</v>
      </c>
      <c r="F15" s="100" t="s">
        <v>82</v>
      </c>
      <c r="G15" s="89">
        <v>5169</v>
      </c>
      <c r="H15" s="89">
        <v>161457</v>
      </c>
      <c r="I15" s="91">
        <f t="shared" si="0"/>
        <v>32.014715992493358</v>
      </c>
      <c r="L15" s="100"/>
    </row>
    <row r="16" spans="1:12" x14ac:dyDescent="0.2">
      <c r="A16" s="100" t="s">
        <v>147</v>
      </c>
      <c r="B16" s="100"/>
      <c r="C16" s="105">
        <v>30.3</v>
      </c>
      <c r="E16" s="137" t="s">
        <v>100</v>
      </c>
      <c r="F16" s="100" t="s">
        <v>83</v>
      </c>
      <c r="G16" s="89">
        <v>7573</v>
      </c>
      <c r="H16" s="89">
        <v>275342</v>
      </c>
      <c r="I16" s="91">
        <f t="shared" si="0"/>
        <v>27.503976872398692</v>
      </c>
      <c r="L16" s="100"/>
    </row>
    <row r="17" spans="1:14" x14ac:dyDescent="0.2">
      <c r="A17" s="100" t="s">
        <v>148</v>
      </c>
      <c r="B17" s="100"/>
      <c r="C17" s="105">
        <v>32.5</v>
      </c>
      <c r="E17" s="137" t="s">
        <v>101</v>
      </c>
      <c r="F17" s="100" t="s">
        <v>84</v>
      </c>
      <c r="G17" s="89">
        <v>4614</v>
      </c>
      <c r="H17" s="89">
        <v>188852</v>
      </c>
      <c r="I17" s="91">
        <f t="shared" si="0"/>
        <v>24.431830216253999</v>
      </c>
      <c r="L17" s="100"/>
    </row>
    <row r="18" spans="1:14" x14ac:dyDescent="0.2">
      <c r="A18" s="100" t="s">
        <v>149</v>
      </c>
      <c r="B18" s="100"/>
      <c r="C18" s="105">
        <v>32.799999999999997</v>
      </c>
      <c r="E18" s="137" t="s">
        <v>102</v>
      </c>
      <c r="F18" s="100" t="s">
        <v>85</v>
      </c>
      <c r="G18" s="89">
        <v>3285</v>
      </c>
      <c r="H18" s="89">
        <v>180722</v>
      </c>
      <c r="I18" s="91">
        <f t="shared" si="0"/>
        <v>18.177089673642389</v>
      </c>
      <c r="L18" s="100"/>
    </row>
    <row r="19" spans="1:14" x14ac:dyDescent="0.2">
      <c r="A19" s="100" t="s">
        <v>150</v>
      </c>
      <c r="C19" s="105">
        <v>34</v>
      </c>
      <c r="E19" s="137" t="s">
        <v>103</v>
      </c>
      <c r="F19" s="100" t="s">
        <v>86</v>
      </c>
      <c r="G19" s="89">
        <v>1761</v>
      </c>
      <c r="H19" s="89">
        <v>68265</v>
      </c>
      <c r="I19" s="91">
        <f t="shared" si="0"/>
        <v>25.796528235552625</v>
      </c>
      <c r="L19" s="100"/>
      <c r="N19" s="100"/>
    </row>
    <row r="20" spans="1:14" x14ac:dyDescent="0.2">
      <c r="A20" s="100" t="s">
        <v>151</v>
      </c>
      <c r="B20" s="100"/>
      <c r="C20" s="105">
        <v>34.5</v>
      </c>
      <c r="E20" s="137" t="s">
        <v>104</v>
      </c>
      <c r="F20" s="100" t="s">
        <v>87</v>
      </c>
      <c r="G20" s="89">
        <v>12896</v>
      </c>
      <c r="H20" s="89">
        <v>413073</v>
      </c>
      <c r="I20" s="91">
        <f t="shared" si="0"/>
        <v>31.219663352482488</v>
      </c>
      <c r="L20" s="100"/>
    </row>
    <row r="21" spans="1:14" x14ac:dyDescent="0.2">
      <c r="A21" s="100" t="s">
        <v>152</v>
      </c>
      <c r="B21" s="100"/>
      <c r="C21" s="105">
        <v>36.799999999999997</v>
      </c>
      <c r="E21" s="137" t="s">
        <v>105</v>
      </c>
      <c r="F21" s="100" t="s">
        <v>21</v>
      </c>
      <c r="G21" s="89">
        <v>1747</v>
      </c>
      <c r="H21" s="89">
        <v>72366</v>
      </c>
      <c r="I21" s="91">
        <f t="shared" si="0"/>
        <v>24.141171268275158</v>
      </c>
      <c r="L21" s="100"/>
    </row>
    <row r="22" spans="1:14" x14ac:dyDescent="0.2">
      <c r="A22" s="100" t="s">
        <v>153</v>
      </c>
      <c r="B22" s="100"/>
      <c r="C22" s="105">
        <v>36.799999999999997</v>
      </c>
      <c r="E22" s="137" t="s">
        <v>106</v>
      </c>
      <c r="F22" s="100" t="s">
        <v>88</v>
      </c>
      <c r="G22" s="89">
        <v>4058</v>
      </c>
      <c r="H22" s="89">
        <v>177476</v>
      </c>
      <c r="I22" s="91">
        <f t="shared" si="0"/>
        <v>22.865063445198224</v>
      </c>
      <c r="L22" s="100"/>
    </row>
    <row r="23" spans="1:14" x14ac:dyDescent="0.2">
      <c r="A23" s="100" t="s">
        <v>154</v>
      </c>
      <c r="B23" s="100"/>
      <c r="C23" s="105">
        <v>36.9</v>
      </c>
      <c r="E23" s="137" t="s">
        <v>107</v>
      </c>
      <c r="F23" s="100" t="s">
        <v>77</v>
      </c>
      <c r="G23" s="89">
        <v>271</v>
      </c>
      <c r="H23" s="89">
        <v>29961</v>
      </c>
      <c r="I23" s="91">
        <f t="shared" si="0"/>
        <v>9.0450919528720668</v>
      </c>
      <c r="L23" s="100"/>
    </row>
    <row r="25" spans="1:14" s="98" customFormat="1" ht="11.25" x14ac:dyDescent="0.2">
      <c r="A25" s="98" t="s">
        <v>125</v>
      </c>
    </row>
    <row r="26" spans="1:14" s="151" customFormat="1" x14ac:dyDescent="0.2"/>
    <row r="27" spans="1:14" x14ac:dyDescent="0.2">
      <c r="A27" s="65" t="s">
        <v>155</v>
      </c>
    </row>
  </sheetData>
  <mergeCells count="2">
    <mergeCell ref="E3:F3"/>
    <mergeCell ref="A3:B3"/>
  </mergeCells>
  <hyperlinks>
    <hyperlink ref="G3" r:id="rId1" display="Kuntoutujat" xr:uid="{00000000-0004-0000-0F00-000000000000}"/>
  </hyperlinks>
  <pageMargins left="0.74803149606299213" right="0.39370078740157483" top="0.59055118110236227" bottom="0.98425196850393704" header="0.39370078740157483" footer="0.39370078740157483"/>
  <pageSetup paperSize="9" orientation="portrait" r:id="rId2"/>
  <headerFooter scaleWithDoc="0">
    <oddFooter>&amp;LKela | Section for Analytics and Statistics&amp;2
&amp;G
&amp;10PO Box 450 | FIN-00101 HELSINKI | tilastot@kela.fi | www.kela.fi/statistics&amp;R&amp;P(&amp;N)</oddFooter>
  </headerFooter>
  <ignoredErrors>
    <ignoredError sqref="E5:E23" numberStoredAsText="1"/>
  </ignoredError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Laskentataulukot</vt:lpstr>
      </vt:variant>
      <vt:variant>
        <vt:i4>10</vt:i4>
      </vt:variant>
      <vt:variant>
        <vt:lpstr>Kaaviot</vt:lpstr>
      </vt:variant>
      <vt:variant>
        <vt:i4>8</vt:i4>
      </vt:variant>
      <vt:variant>
        <vt:lpstr>Nimetyt alueet</vt:lpstr>
      </vt:variant>
      <vt:variant>
        <vt:i4>5</vt:i4>
      </vt:variant>
    </vt:vector>
  </HeadingPairs>
  <TitlesOfParts>
    <vt:vector size="23" baseType="lpstr">
      <vt:lpstr>Contents</vt:lpstr>
      <vt:lpstr>Data 1</vt:lpstr>
      <vt:lpstr>Data 2</vt:lpstr>
      <vt:lpstr>Data 3</vt:lpstr>
      <vt:lpstr>Data 4</vt:lpstr>
      <vt:lpstr>Data 5</vt:lpstr>
      <vt:lpstr>Data 6</vt:lpstr>
      <vt:lpstr>Data 7</vt:lpstr>
      <vt:lpstr>Data 8</vt:lpstr>
      <vt:lpstr>Inflation factors 2022</vt:lpstr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'Data 1'!Tulostusotsikot</vt:lpstr>
      <vt:lpstr>'Data 2'!Tulostusotsikot</vt:lpstr>
      <vt:lpstr>'Data 4'!Tulostusotsikot</vt:lpstr>
      <vt:lpstr>'Data 5'!Tulostusotsikot</vt:lpstr>
      <vt:lpstr>'Data 6'!Tulostusotsikot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Rehabilitation benefits provided by Kela</dc:title>
  <dc:subject>Charts about rehabilitation benefits provided by Kela. They are accompanied by the underlying statistical data.</dc:subject>
  <dc:creator>Kela;Statistical Information Service</dc:creator>
  <cp:keywords>statistics; charts</cp:keywords>
  <cp:lastModifiedBy>Lehtonen Timo</cp:lastModifiedBy>
  <cp:lastPrinted>2023-06-28T07:10:08Z</cp:lastPrinted>
  <dcterms:created xsi:type="dcterms:W3CDTF">2015-02-10T13:25:07Z</dcterms:created>
  <dcterms:modified xsi:type="dcterms:W3CDTF">2023-06-28T07:10:12Z</dcterms:modified>
</cp:coreProperties>
</file>