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chartsheets/sheet4.xml" ContentType="application/vnd.openxmlformats-officedocument.spreadsheetml.chartsheet+xml"/>
  <Override PartName="/xl/worksheets/sheet6.xml" ContentType="application/vnd.openxmlformats-officedocument.spreadsheetml.worksheet+xml"/>
  <Override PartName="/xl/chartsheets/sheet5.xml" ContentType="application/vnd.openxmlformats-officedocument.spreadsheetml.chartsheet+xml"/>
  <Override PartName="/xl/worksheets/sheet7.xml" ContentType="application/vnd.openxmlformats-officedocument.spreadsheetml.worksheet+xml"/>
  <Override PartName="/xl/chartsheets/sheet6.xml" ContentType="application/vnd.openxmlformats-officedocument.spreadsheetml.chartsheet+xml"/>
  <Override PartName="/xl/worksheets/sheet8.xml" ContentType="application/vnd.openxmlformats-officedocument.spreadsheetml.worksheet+xml"/>
  <Override PartName="/xl/chartsheets/sheet7.xml" ContentType="application/vnd.openxmlformats-officedocument.spreadsheetml.chartsheet+xml"/>
  <Override PartName="/xl/worksheets/sheet9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charts/chart9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charts/chart1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4.xml" ContentType="application/vnd.openxmlformats-officedocument.drawingml.chart+xml"/>
  <Override PartName="/xl/drawings/drawing25.xml" ContentType="application/vnd.openxmlformats-officedocument.drawingml.chartshapes+xml"/>
  <Override PartName="/xl/charts/chart1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P:\Kuvasto\2022\Englanti\"/>
    </mc:Choice>
  </mc:AlternateContent>
  <xr:revisionPtr revIDLastSave="0" documentId="13_ncr:1_{F0EB60BC-CD74-4FB9-B050-951396CB1799}" xr6:coauthVersionLast="47" xr6:coauthVersionMax="47" xr10:uidLastSave="{00000000-0000-0000-0000-000000000000}"/>
  <bookViews>
    <workbookView xWindow="-110" yWindow="-110" windowWidth="19420" windowHeight="10420" tabRatio="903" xr2:uid="{00000000-000D-0000-FFFF-FFFF00000000}"/>
  </bookViews>
  <sheets>
    <sheet name="Contents" sheetId="14" r:id="rId1"/>
    <sheet name="Data 1" sheetId="11" r:id="rId2"/>
    <sheet name="Chart 1" sheetId="12" r:id="rId3"/>
    <sheet name="Data 2" sheetId="22" r:id="rId4"/>
    <sheet name="Chart 2" sheetId="23" r:id="rId5"/>
    <sheet name="Data 3" sheetId="17" r:id="rId6"/>
    <sheet name="Chart 3" sheetId="19" r:id="rId7"/>
    <sheet name="Data 4" sheetId="20" r:id="rId8"/>
    <sheet name="Chart 4" sheetId="21" r:id="rId9"/>
    <sheet name="Data 5" sheetId="2" r:id="rId10"/>
    <sheet name="Chart 5" sheetId="9" r:id="rId11"/>
    <sheet name="Data 6" sheetId="1" r:id="rId12"/>
    <sheet name="Chart 6" sheetId="4" r:id="rId13"/>
    <sheet name="Data 7" sheetId="15" r:id="rId14"/>
    <sheet name="Chart 7" sheetId="16" r:id="rId15"/>
    <sheet name="Data 8" sheetId="30" r:id="rId16"/>
    <sheet name="Chart 8" sheetId="31" r:id="rId17"/>
    <sheet name="Data 9" sheetId="34" r:id="rId18"/>
    <sheet name="Chart 9" sheetId="35" r:id="rId19"/>
    <sheet name="Data 10" sheetId="26" r:id="rId20"/>
    <sheet name="Chart 10" sheetId="27" r:id="rId21"/>
    <sheet name="Data 11" sheetId="24" r:id="rId22"/>
    <sheet name="Chart 11" sheetId="25" r:id="rId23"/>
    <sheet name="Inflation factors 2022" sheetId="10" state="hidden" r:id="rId24"/>
  </sheets>
  <definedNames>
    <definedName name="Print_Titles" localSheetId="23">'Inflation factors 2022'!$3:$5</definedName>
    <definedName name="_xlnm.Print_Titles" localSheetId="19">'Data 10'!$3:$4</definedName>
    <definedName name="_xlnm.Print_Titles" localSheetId="3">'Data 2'!$3:$4</definedName>
    <definedName name="_xlnm.Print_Titles" localSheetId="5">'Data 3'!$3:$3</definedName>
    <definedName name="_xlnm.Print_Titles" localSheetId="9">'Data 5'!$3:$4</definedName>
    <definedName name="_xlnm.Print_Titles" localSheetId="11">'Data 6'!$3:$4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14" l="1"/>
  <c r="B34" i="14"/>
  <c r="B31" i="14"/>
  <c r="B28" i="14"/>
  <c r="B25" i="14"/>
  <c r="B22" i="14"/>
  <c r="B19" i="14"/>
  <c r="B16" i="14"/>
  <c r="B13" i="14"/>
  <c r="B10" i="14"/>
  <c r="B7" i="14"/>
  <c r="B3" i="24"/>
  <c r="B3" i="26"/>
  <c r="B34" i="24" l="1"/>
  <c r="C34" i="24"/>
  <c r="B35" i="24"/>
  <c r="C35" i="24"/>
  <c r="B36" i="24"/>
  <c r="C36" i="24"/>
  <c r="B49" i="26"/>
  <c r="C49" i="26"/>
  <c r="B50" i="26"/>
  <c r="C50" i="26"/>
  <c r="B51" i="26"/>
  <c r="C51" i="26"/>
  <c r="B52" i="26"/>
  <c r="C52" i="26"/>
  <c r="B36" i="34"/>
  <c r="B37" i="34"/>
  <c r="B38" i="34"/>
  <c r="B39" i="34"/>
  <c r="B40" i="34"/>
  <c r="B41" i="34"/>
  <c r="B42" i="34"/>
  <c r="B43" i="34"/>
  <c r="C36" i="34"/>
  <c r="C37" i="34"/>
  <c r="C38" i="34"/>
  <c r="C39" i="34"/>
  <c r="C40" i="34"/>
  <c r="C41" i="34"/>
  <c r="C42" i="34"/>
  <c r="C43" i="34"/>
  <c r="D36" i="34"/>
  <c r="D37" i="34"/>
  <c r="D38" i="34"/>
  <c r="D39" i="34"/>
  <c r="D40" i="34"/>
  <c r="D41" i="34"/>
  <c r="D42" i="34"/>
  <c r="D43" i="34"/>
  <c r="B50" i="2"/>
  <c r="C50" i="2"/>
  <c r="D50" i="2"/>
  <c r="B51" i="2"/>
  <c r="C51" i="2"/>
  <c r="D51" i="2"/>
  <c r="B52" i="2"/>
  <c r="C52" i="2"/>
  <c r="D52" i="2"/>
  <c r="B50" i="22"/>
  <c r="C50" i="22"/>
  <c r="D50" i="22"/>
  <c r="E50" i="22"/>
  <c r="B51" i="22"/>
  <c r="C51" i="22"/>
  <c r="D51" i="22"/>
  <c r="E51" i="22"/>
  <c r="B52" i="22"/>
  <c r="C52" i="22"/>
  <c r="D52" i="22"/>
  <c r="E52" i="22"/>
  <c r="B30" i="24" l="1"/>
  <c r="C30" i="24"/>
  <c r="B31" i="24"/>
  <c r="C31" i="24"/>
  <c r="B32" i="24"/>
  <c r="C32" i="24"/>
  <c r="B33" i="24"/>
  <c r="C33" i="24"/>
  <c r="B46" i="26"/>
  <c r="C46" i="26"/>
  <c r="B47" i="26"/>
  <c r="C47" i="26"/>
  <c r="B48" i="26"/>
  <c r="C48" i="26"/>
  <c r="B1" i="1"/>
  <c r="B46" i="2"/>
  <c r="C46" i="2"/>
  <c r="D46" i="2"/>
  <c r="B47" i="2"/>
  <c r="C47" i="2"/>
  <c r="D47" i="2"/>
  <c r="B48" i="2"/>
  <c r="C48" i="2"/>
  <c r="D48" i="2"/>
  <c r="B49" i="2"/>
  <c r="C49" i="2"/>
  <c r="D49" i="2"/>
  <c r="B46" i="22"/>
  <c r="C46" i="22"/>
  <c r="D46" i="22"/>
  <c r="E46" i="22"/>
  <c r="B47" i="22"/>
  <c r="C47" i="22"/>
  <c r="D47" i="22"/>
  <c r="E47" i="22"/>
  <c r="B48" i="22"/>
  <c r="C48" i="22"/>
  <c r="D48" i="22"/>
  <c r="E48" i="22"/>
  <c r="B49" i="22"/>
  <c r="C49" i="22"/>
  <c r="D49" i="22"/>
  <c r="E49" i="22"/>
  <c r="B28" i="30" l="1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" i="22" l="1"/>
  <c r="B1" i="24" l="1"/>
  <c r="B1" i="26"/>
  <c r="B2" i="26" s="1"/>
  <c r="B1" i="34"/>
  <c r="B1" i="30"/>
  <c r="B1" i="15"/>
  <c r="B1" i="2"/>
  <c r="B1" i="17"/>
  <c r="F3" i="26"/>
  <c r="F3" i="24"/>
  <c r="E2" i="22"/>
  <c r="B3" i="22" s="1"/>
  <c r="E2" i="24" l="1"/>
  <c r="E2" i="26"/>
  <c r="E2" i="34"/>
  <c r="B3" i="34" s="1"/>
  <c r="E2" i="2"/>
  <c r="B3" i="2" s="1"/>
  <c r="H35" i="34"/>
  <c r="D35" i="34" s="1"/>
  <c r="G35" i="34"/>
  <c r="C35" i="34" s="1"/>
  <c r="F35" i="34"/>
  <c r="B35" i="34" s="1"/>
  <c r="H34" i="34"/>
  <c r="D34" i="34" s="1"/>
  <c r="G34" i="34"/>
  <c r="C34" i="34" s="1"/>
  <c r="F34" i="34"/>
  <c r="B34" i="34" s="1"/>
  <c r="H33" i="34"/>
  <c r="D33" i="34" s="1"/>
  <c r="G33" i="34"/>
  <c r="C33" i="34" s="1"/>
  <c r="F33" i="34"/>
  <c r="B33" i="34" s="1"/>
  <c r="H32" i="34"/>
  <c r="D32" i="34" s="1"/>
  <c r="G32" i="34"/>
  <c r="C32" i="34" s="1"/>
  <c r="F32" i="34"/>
  <c r="B32" i="34" s="1"/>
  <c r="H31" i="34"/>
  <c r="D31" i="34" s="1"/>
  <c r="G31" i="34"/>
  <c r="C31" i="34" s="1"/>
  <c r="F31" i="34"/>
  <c r="B31" i="34" s="1"/>
  <c r="H30" i="34"/>
  <c r="D30" i="34" s="1"/>
  <c r="G30" i="34"/>
  <c r="C30" i="34" s="1"/>
  <c r="F30" i="34"/>
  <c r="H29" i="34"/>
  <c r="D29" i="34" s="1"/>
  <c r="G29" i="34"/>
  <c r="F29" i="34"/>
  <c r="H28" i="34"/>
  <c r="D28" i="34" s="1"/>
  <c r="G28" i="34"/>
  <c r="F28" i="34"/>
  <c r="H27" i="34"/>
  <c r="D27" i="34" s="1"/>
  <c r="G27" i="34"/>
  <c r="F27" i="34"/>
  <c r="H26" i="34"/>
  <c r="G26" i="34"/>
  <c r="F26" i="34"/>
  <c r="H25" i="34"/>
  <c r="G25" i="34"/>
  <c r="F25" i="34"/>
  <c r="H24" i="34"/>
  <c r="G24" i="34"/>
  <c r="F24" i="34"/>
  <c r="H23" i="34"/>
  <c r="G23" i="34"/>
  <c r="F23" i="34"/>
  <c r="H22" i="34"/>
  <c r="G22" i="34"/>
  <c r="F22" i="34"/>
  <c r="H21" i="34"/>
  <c r="G21" i="34"/>
  <c r="F21" i="34"/>
  <c r="H20" i="34"/>
  <c r="G20" i="34"/>
  <c r="F20" i="34"/>
  <c r="H19" i="34"/>
  <c r="G19" i="34"/>
  <c r="F19" i="34"/>
  <c r="H18" i="34"/>
  <c r="G18" i="34"/>
  <c r="F18" i="34"/>
  <c r="J37" i="34"/>
  <c r="J36" i="34"/>
  <c r="J35" i="34"/>
  <c r="J34" i="34"/>
  <c r="J33" i="34"/>
  <c r="J32" i="34"/>
  <c r="J31" i="34"/>
  <c r="J30" i="34"/>
  <c r="J29" i="34"/>
  <c r="J28" i="34"/>
  <c r="J27" i="34"/>
  <c r="J26" i="34"/>
  <c r="J25" i="34"/>
  <c r="J24" i="34"/>
  <c r="J23" i="34"/>
  <c r="J22" i="34"/>
  <c r="J21" i="34"/>
  <c r="J20" i="34"/>
  <c r="J19" i="34"/>
  <c r="J18" i="34"/>
  <c r="D5" i="34"/>
  <c r="D6" i="34"/>
  <c r="D7" i="34"/>
  <c r="D8" i="34"/>
  <c r="D9" i="34"/>
  <c r="D10" i="34"/>
  <c r="D11" i="34"/>
  <c r="D12" i="34"/>
  <c r="D13" i="34"/>
  <c r="D14" i="34"/>
  <c r="D15" i="34"/>
  <c r="D16" i="34"/>
  <c r="D17" i="34"/>
  <c r="G4" i="24" l="1"/>
  <c r="F4" i="24"/>
  <c r="G4" i="26"/>
  <c r="F4" i="26"/>
  <c r="H4" i="22"/>
  <c r="I4" i="22"/>
  <c r="J4" i="22"/>
  <c r="G4" i="22"/>
  <c r="H4" i="2" l="1"/>
  <c r="G4" i="2"/>
  <c r="F4" i="2"/>
  <c r="A31" i="14" l="1"/>
  <c r="B2" i="34"/>
  <c r="B20" i="34"/>
  <c r="C20" i="34"/>
  <c r="D20" i="34"/>
  <c r="B21" i="34"/>
  <c r="C21" i="34"/>
  <c r="D21" i="34"/>
  <c r="B22" i="34"/>
  <c r="C22" i="34"/>
  <c r="D22" i="34"/>
  <c r="B23" i="34"/>
  <c r="C23" i="34"/>
  <c r="D23" i="34"/>
  <c r="B24" i="34"/>
  <c r="C24" i="34"/>
  <c r="D24" i="34"/>
  <c r="B25" i="34"/>
  <c r="C25" i="34"/>
  <c r="D25" i="34"/>
  <c r="B26" i="34"/>
  <c r="C26" i="34"/>
  <c r="D26" i="34"/>
  <c r="B27" i="34"/>
  <c r="C27" i="34"/>
  <c r="B28" i="34"/>
  <c r="C28" i="34"/>
  <c r="B29" i="34"/>
  <c r="C29" i="34"/>
  <c r="B30" i="34"/>
  <c r="B19" i="34"/>
  <c r="C19" i="34"/>
  <c r="C18" i="34"/>
  <c r="B18" i="34"/>
  <c r="D19" i="34"/>
  <c r="D18" i="34"/>
  <c r="G4" i="34"/>
  <c r="H4" i="34"/>
  <c r="F4" i="34"/>
  <c r="A4" i="34"/>
  <c r="A28" i="14" l="1"/>
  <c r="D5" i="2"/>
  <c r="B2" i="30"/>
  <c r="B2" i="2"/>
  <c r="F6" i="2"/>
  <c r="B6" i="2" s="1"/>
  <c r="F7" i="2"/>
  <c r="F8" i="2"/>
  <c r="B8" i="2" s="1"/>
  <c r="F9" i="2"/>
  <c r="B9" i="2" s="1"/>
  <c r="F10" i="2"/>
  <c r="F11" i="2"/>
  <c r="F12" i="2"/>
  <c r="B12" i="2" s="1"/>
  <c r="F13" i="2"/>
  <c r="B13" i="2" s="1"/>
  <c r="F14" i="2"/>
  <c r="F15" i="2"/>
  <c r="F16" i="2"/>
  <c r="B16" i="2" s="1"/>
  <c r="F17" i="2"/>
  <c r="B17" i="2" s="1"/>
  <c r="F18" i="2"/>
  <c r="B18" i="2" s="1"/>
  <c r="F19" i="2"/>
  <c r="F20" i="2"/>
  <c r="B20" i="2" s="1"/>
  <c r="F21" i="2"/>
  <c r="B21" i="2" s="1"/>
  <c r="F22" i="2"/>
  <c r="B22" i="2" s="1"/>
  <c r="F23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24" i="2"/>
  <c r="D24" i="2"/>
  <c r="B14" i="2"/>
  <c r="C7" i="2"/>
  <c r="C9" i="2"/>
  <c r="C10" i="2"/>
  <c r="C11" i="2"/>
  <c r="C13" i="2"/>
  <c r="D14" i="2"/>
  <c r="C14" i="2"/>
  <c r="C15" i="2"/>
  <c r="C17" i="2"/>
  <c r="C18" i="2"/>
  <c r="C19" i="2"/>
  <c r="C20" i="2"/>
  <c r="C21" i="2"/>
  <c r="C22" i="2"/>
  <c r="C23" i="2"/>
  <c r="C6" i="2"/>
  <c r="B5" i="26"/>
  <c r="C5" i="26"/>
  <c r="B6" i="26"/>
  <c r="C6" i="26"/>
  <c r="B7" i="26"/>
  <c r="C7" i="26"/>
  <c r="B8" i="26"/>
  <c r="C8" i="26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B6" i="22"/>
  <c r="C6" i="22"/>
  <c r="D6" i="22"/>
  <c r="E6" i="22"/>
  <c r="B7" i="22"/>
  <c r="C7" i="22"/>
  <c r="D7" i="22"/>
  <c r="E7" i="22"/>
  <c r="B8" i="22"/>
  <c r="C8" i="22"/>
  <c r="D8" i="22"/>
  <c r="E8" i="22"/>
  <c r="B9" i="22"/>
  <c r="C9" i="22"/>
  <c r="D9" i="22"/>
  <c r="E9" i="22"/>
  <c r="B10" i="22"/>
  <c r="C10" i="22"/>
  <c r="D10" i="22"/>
  <c r="E10" i="22"/>
  <c r="B11" i="22"/>
  <c r="C11" i="22"/>
  <c r="D11" i="22"/>
  <c r="E11" i="22"/>
  <c r="B12" i="22"/>
  <c r="C12" i="22"/>
  <c r="D12" i="22"/>
  <c r="E12" i="22"/>
  <c r="B13" i="22"/>
  <c r="C13" i="22"/>
  <c r="D13" i="22"/>
  <c r="E13" i="22"/>
  <c r="B14" i="22"/>
  <c r="C14" i="22"/>
  <c r="D14" i="22"/>
  <c r="E14" i="22"/>
  <c r="B15" i="22"/>
  <c r="C15" i="22"/>
  <c r="D15" i="22"/>
  <c r="E15" i="22"/>
  <c r="B16" i="22"/>
  <c r="C16" i="22"/>
  <c r="D16" i="22"/>
  <c r="E16" i="22"/>
  <c r="B17" i="22"/>
  <c r="C17" i="22"/>
  <c r="D17" i="22"/>
  <c r="E17" i="22"/>
  <c r="B18" i="22"/>
  <c r="C18" i="22"/>
  <c r="D18" i="22"/>
  <c r="E18" i="22"/>
  <c r="B19" i="22"/>
  <c r="C19" i="22"/>
  <c r="D19" i="22"/>
  <c r="E19" i="22"/>
  <c r="B20" i="22"/>
  <c r="C20" i="22"/>
  <c r="D20" i="22"/>
  <c r="E20" i="22"/>
  <c r="B21" i="22"/>
  <c r="C21" i="22"/>
  <c r="D21" i="22"/>
  <c r="E21" i="22"/>
  <c r="B22" i="22"/>
  <c r="C22" i="22"/>
  <c r="D22" i="22"/>
  <c r="E22" i="22"/>
  <c r="B23" i="22"/>
  <c r="C23" i="22"/>
  <c r="D23" i="22"/>
  <c r="E23" i="22"/>
  <c r="B24" i="22"/>
  <c r="C24" i="22"/>
  <c r="D24" i="22"/>
  <c r="E24" i="22"/>
  <c r="B25" i="22"/>
  <c r="C25" i="22"/>
  <c r="D25" i="22"/>
  <c r="E25" i="22"/>
  <c r="B26" i="22"/>
  <c r="C26" i="22"/>
  <c r="D26" i="22"/>
  <c r="E26" i="22"/>
  <c r="B27" i="22"/>
  <c r="C27" i="22"/>
  <c r="D27" i="22"/>
  <c r="E27" i="22"/>
  <c r="B28" i="22"/>
  <c r="C28" i="22"/>
  <c r="D28" i="22"/>
  <c r="E28" i="22"/>
  <c r="B29" i="22"/>
  <c r="C29" i="22"/>
  <c r="D29" i="22"/>
  <c r="E29" i="22"/>
  <c r="B30" i="22"/>
  <c r="C30" i="22"/>
  <c r="D30" i="22"/>
  <c r="E30" i="22"/>
  <c r="B31" i="22"/>
  <c r="C31" i="22"/>
  <c r="D31" i="22"/>
  <c r="E31" i="22"/>
  <c r="B32" i="22"/>
  <c r="C32" i="22"/>
  <c r="D32" i="22"/>
  <c r="E32" i="22"/>
  <c r="B33" i="22"/>
  <c r="C33" i="22"/>
  <c r="D33" i="22"/>
  <c r="E33" i="22"/>
  <c r="B34" i="22"/>
  <c r="C34" i="22"/>
  <c r="D34" i="22"/>
  <c r="E34" i="22"/>
  <c r="B35" i="22"/>
  <c r="C35" i="22"/>
  <c r="D35" i="22"/>
  <c r="E35" i="22"/>
  <c r="B36" i="22"/>
  <c r="C36" i="22"/>
  <c r="D36" i="22"/>
  <c r="E36" i="22"/>
  <c r="B37" i="22"/>
  <c r="C37" i="22"/>
  <c r="D37" i="22"/>
  <c r="E37" i="22"/>
  <c r="B38" i="22"/>
  <c r="C38" i="22"/>
  <c r="D38" i="22"/>
  <c r="E38" i="22"/>
  <c r="B39" i="22"/>
  <c r="C39" i="22"/>
  <c r="D39" i="22"/>
  <c r="E39" i="22"/>
  <c r="B40" i="22"/>
  <c r="C40" i="22"/>
  <c r="D40" i="22"/>
  <c r="E40" i="22"/>
  <c r="B41" i="22"/>
  <c r="C41" i="22"/>
  <c r="D41" i="22"/>
  <c r="E41" i="22"/>
  <c r="B42" i="22"/>
  <c r="C42" i="22"/>
  <c r="D42" i="22"/>
  <c r="E42" i="22"/>
  <c r="B43" i="22"/>
  <c r="C43" i="22"/>
  <c r="D43" i="22"/>
  <c r="E43" i="22"/>
  <c r="B44" i="22"/>
  <c r="C44" i="22"/>
  <c r="D44" i="22"/>
  <c r="E44" i="22"/>
  <c r="B45" i="22"/>
  <c r="C45" i="22"/>
  <c r="D45" i="22"/>
  <c r="E45" i="22"/>
  <c r="C5" i="22"/>
  <c r="D5" i="22"/>
  <c r="E5" i="22"/>
  <c r="B5" i="22"/>
  <c r="B2" i="22"/>
  <c r="B2" i="15"/>
  <c r="D10" i="2" l="1"/>
  <c r="C8" i="2"/>
  <c r="C12" i="2"/>
  <c r="C16" i="2"/>
  <c r="D22" i="2"/>
  <c r="D18" i="2"/>
  <c r="B10" i="2"/>
  <c r="D23" i="2"/>
  <c r="D19" i="2"/>
  <c r="D15" i="2"/>
  <c r="D11" i="2"/>
  <c r="D7" i="2"/>
  <c r="D6" i="2"/>
  <c r="D21" i="2"/>
  <c r="D17" i="2"/>
  <c r="D13" i="2"/>
  <c r="D9" i="2"/>
  <c r="B23" i="2"/>
  <c r="B19" i="2"/>
  <c r="B15" i="2"/>
  <c r="B11" i="2"/>
  <c r="B7" i="2"/>
  <c r="D20" i="2"/>
  <c r="D16" i="2"/>
  <c r="D12" i="2"/>
  <c r="D8" i="2"/>
  <c r="F24" i="2" l="1"/>
  <c r="B24" i="2" s="1"/>
  <c r="A34" i="14" l="1"/>
  <c r="A37" i="14"/>
  <c r="C45" i="26" l="1"/>
  <c r="B45" i="26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A4" i="26"/>
  <c r="B2" i="24" l="1"/>
  <c r="B5" i="24"/>
  <c r="C5" i="24"/>
  <c r="B6" i="24"/>
  <c r="C6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B22" i="24"/>
  <c r="C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14" i="24"/>
  <c r="B14" i="24"/>
  <c r="C13" i="24"/>
  <c r="B13" i="24"/>
  <c r="B12" i="24"/>
  <c r="C12" i="24"/>
  <c r="C11" i="24"/>
  <c r="B11" i="24"/>
  <c r="B10" i="24"/>
  <c r="C10" i="24"/>
  <c r="C9" i="24"/>
  <c r="B9" i="24"/>
  <c r="C8" i="24"/>
  <c r="B8" i="24"/>
  <c r="C7" i="24"/>
  <c r="B7" i="24"/>
  <c r="A4" i="24"/>
  <c r="A13" i="14" l="1"/>
  <c r="A10" i="14"/>
  <c r="A16" i="14"/>
  <c r="A4" i="22" l="1"/>
  <c r="B2" i="17" l="1"/>
  <c r="A7" i="14" l="1"/>
  <c r="A19" i="14"/>
  <c r="A25" i="14"/>
  <c r="A22" i="14"/>
  <c r="C5" i="11" l="1"/>
  <c r="C6" i="11"/>
  <c r="C7" i="11"/>
  <c r="C4" i="11"/>
  <c r="F25" i="2"/>
  <c r="B25" i="2" s="1"/>
  <c r="F26" i="2"/>
  <c r="B26" i="2" s="1"/>
  <c r="F27" i="2"/>
  <c r="B27" i="2" s="1"/>
  <c r="F28" i="2"/>
  <c r="B28" i="2" s="1"/>
  <c r="F29" i="2"/>
  <c r="B29" i="2" s="1"/>
  <c r="F30" i="2"/>
  <c r="B30" i="2" s="1"/>
  <c r="F31" i="2"/>
  <c r="B31" i="2" s="1"/>
  <c r="F32" i="2"/>
  <c r="B32" i="2" s="1"/>
  <c r="F33" i="2"/>
  <c r="B33" i="2" s="1"/>
  <c r="F34" i="2"/>
  <c r="B34" i="2" s="1"/>
  <c r="F35" i="2"/>
  <c r="B35" i="2" s="1"/>
  <c r="F36" i="2"/>
  <c r="B36" i="2" s="1"/>
  <c r="F37" i="2"/>
  <c r="B37" i="2" s="1"/>
  <c r="F38" i="2"/>
  <c r="B38" i="2" s="1"/>
  <c r="F39" i="2"/>
  <c r="B39" i="2" s="1"/>
  <c r="F40" i="2"/>
  <c r="B40" i="2" s="1"/>
  <c r="F41" i="2"/>
  <c r="B41" i="2" s="1"/>
  <c r="F42" i="2"/>
  <c r="B42" i="2" s="1"/>
  <c r="F43" i="2"/>
  <c r="B43" i="2" s="1"/>
  <c r="F44" i="2"/>
  <c r="B44" i="2" s="1"/>
  <c r="B45" i="2"/>
  <c r="E224" i="1" l="1"/>
  <c r="E225" i="1"/>
  <c r="E226" i="1"/>
  <c r="E227" i="1"/>
  <c r="E228" i="1"/>
  <c r="E229" i="1"/>
  <c r="E230" i="1"/>
  <c r="E231" i="1"/>
  <c r="E232" i="1"/>
  <c r="E221" i="1"/>
  <c r="E222" i="1"/>
  <c r="E223" i="1"/>
  <c r="E220" i="1" l="1"/>
  <c r="E219" i="1"/>
  <c r="E218" i="1"/>
  <c r="E217" i="1"/>
  <c r="E216" i="1"/>
  <c r="E215" i="1"/>
  <c r="E214" i="1"/>
  <c r="E213" i="1"/>
  <c r="E212" i="1"/>
  <c r="E211" i="1"/>
  <c r="E210" i="1"/>
  <c r="E209" i="1"/>
  <c r="E208" i="1" l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C8" i="11"/>
  <c r="B9" i="11" s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D6" i="11" l="1"/>
  <c r="F6" i="11" s="1"/>
  <c r="D8" i="11"/>
  <c r="D7" i="11"/>
  <c r="F7" i="11" s="1"/>
  <c r="D4" i="11"/>
  <c r="F4" i="11" s="1"/>
  <c r="D5" i="11"/>
  <c r="F5" i="11" s="1"/>
</calcChain>
</file>

<file path=xl/sharedStrings.xml><?xml version="1.0" encoding="utf-8"?>
<sst xmlns="http://schemas.openxmlformats.org/spreadsheetml/2006/main" count="210" uniqueCount="111">
  <si>
    <t xml:space="preserve"> </t>
  </si>
  <si>
    <t>8.1</t>
  </si>
  <si>
    <t>8.2</t>
  </si>
  <si>
    <t>8.3</t>
  </si>
  <si>
    <t>8.4</t>
  </si>
  <si>
    <t>tilastot@kela.fi</t>
  </si>
  <si>
    <t>8.5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</si>
  <si>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</si>
  <si>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</si>
  <si>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</si>
  <si>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</si>
  <si>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</si>
  <si>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</si>
  <si>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</si>
  <si>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</si>
  <si>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</si>
  <si>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</si>
  <si>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</si>
  <si>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</si>
  <si>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</si>
  <si>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</si>
  <si>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</si>
  <si>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</si>
  <si>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</si>
  <si>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</si>
  <si>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</si>
  <si>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</t>
  </si>
  <si>
    <t>Ikäryhmä</t>
  </si>
  <si>
    <t>8.7</t>
  </si>
  <si>
    <t>8.6</t>
  </si>
  <si>
    <t>8.8</t>
  </si>
  <si>
    <t>8.9</t>
  </si>
  <si>
    <t>8.10</t>
  </si>
  <si>
    <t>-</t>
  </si>
  <si>
    <t>8.13</t>
  </si>
  <si>
    <t>Further information:</t>
  </si>
  <si>
    <t>Data</t>
  </si>
  <si>
    <t>Chart</t>
  </si>
  <si>
    <t>General housing allowance</t>
  </si>
  <si>
    <t>Pensioners´ housing allowance</t>
  </si>
  <si>
    <t>Students´ housing supplement</t>
  </si>
  <si>
    <t>Conscripts´ housing assistance</t>
  </si>
  <si>
    <t>Total</t>
  </si>
  <si>
    <t>Million euros</t>
  </si>
  <si>
    <t>Euros</t>
  </si>
  <si>
    <t>Year</t>
  </si>
  <si>
    <t>Month</t>
  </si>
  <si>
    <t>Year*</t>
  </si>
  <si>
    <t>Number</t>
  </si>
  <si>
    <t>Single-parent families</t>
  </si>
  <si>
    <t>Two-parent families</t>
  </si>
  <si>
    <t>Couples without children</t>
  </si>
  <si>
    <t>Other</t>
  </si>
  <si>
    <t>Inflation factors</t>
  </si>
  <si>
    <t>(Average for the year)</t>
  </si>
  <si>
    <t>(Year-end)</t>
  </si>
  <si>
    <t>Factor</t>
  </si>
  <si>
    <t>(Paid by Kela)</t>
  </si>
  <si>
    <r>
      <rPr>
        <sz val="10"/>
        <rFont val="Arial"/>
        <family val="2"/>
      </rPr>
      <t>Share, %</t>
    </r>
  </si>
  <si>
    <r>
      <rPr>
        <sz val="10"/>
        <rFont val="Arial"/>
        <family val="2"/>
      </rPr>
      <t>Housing allowance for pensioners</t>
    </r>
  </si>
  <si>
    <r>
      <rPr>
        <sz val="10"/>
        <rFont val="Arial"/>
        <family val="2"/>
      </rPr>
      <t>Housing supplement for students</t>
    </r>
  </si>
  <si>
    <r>
      <rPr>
        <sz val="10"/>
        <rFont val="Arial"/>
        <family val="2"/>
      </rPr>
      <t>Housing assistance for conscripts</t>
    </r>
  </si>
  <si>
    <t>General housing allowance: households</t>
  </si>
  <si>
    <t>Housing allowance for pensioners: persons</t>
  </si>
  <si>
    <t>Housing supplement for students: persons</t>
  </si>
  <si>
    <t>Housing assistance for conscripts, households</t>
  </si>
  <si>
    <t>Age group</t>
  </si>
  <si>
    <t>Housing allowance for pensioners</t>
  </si>
  <si>
    <r>
      <rPr>
        <sz val="10"/>
        <rFont val="Arial"/>
        <family val="2"/>
      </rPr>
      <t>Rental¹</t>
    </r>
  </si>
  <si>
    <r>
      <rPr>
        <sz val="10"/>
        <rFont val="Arial"/>
        <family val="2"/>
      </rPr>
      <t>Owner-occupied</t>
    </r>
  </si>
  <si>
    <t>¹ The totals for 1995–2000 are larger than the figures based on final accounts, because overpayments collected in that period were not included in the statistical register.</t>
  </si>
  <si>
    <t>Starting from 2001, overpayments collected are included in the euro amounts for rental homes.</t>
  </si>
  <si>
    <r>
      <rPr>
        <sz val="10"/>
        <rFont val="Arial"/>
        <family val="2"/>
      </rPr>
      <t>Rental</t>
    </r>
  </si>
  <si>
    <t>Number of recipients</t>
  </si>
  <si>
    <t>Persons living alone</t>
  </si>
  <si>
    <r>
      <rPr>
        <sz val="8"/>
        <rFont val="Arial"/>
        <family val="2"/>
      </rPr>
      <t>* At year-end.</t>
    </r>
  </si>
  <si>
    <t>Persons having received labour market subsidy or basic unemployment allowance payments*</t>
  </si>
  <si>
    <t>* Due to seasonal fluctuation, the figures on unemployment benefits are shown as at the end of November of each year</t>
  </si>
  <si>
    <t>Unemployed</t>
  </si>
  <si>
    <t>Students</t>
  </si>
  <si>
    <r>
      <rPr>
        <sz val="10"/>
        <rFont val="Arial"/>
        <family val="2"/>
      </rPr>
      <t xml:space="preserve">Under age 65 </t>
    </r>
  </si>
  <si>
    <r>
      <rPr>
        <sz val="10"/>
        <rFont val="Arial"/>
        <family val="2"/>
      </rPr>
      <t xml:space="preserve">Age 65 or over </t>
    </r>
  </si>
  <si>
    <r>
      <rPr>
        <sz val="10"/>
        <rFont val="Arial"/>
        <family val="2"/>
      </rPr>
      <t>Total</t>
    </r>
  </si>
  <si>
    <t>All age groups, total</t>
  </si>
  <si>
    <t>16-19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</si>
  <si>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</si>
  <si>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</si>
  <si>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</si>
  <si>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</si>
  <si>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</si>
  <si>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</si>
  <si>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</si>
  <si>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</si>
  <si>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</si>
  <si>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</si>
  <si>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</si>
  <si>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</si>
  <si>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</si>
  <si>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</si>
  <si>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</si>
  <si>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</si>
  <si>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Over 99 years</t>
  </si>
  <si>
    <t>Euros (at nominal value)</t>
  </si>
  <si>
    <t>Basic unemployment allowance</t>
  </si>
  <si>
    <t>Labour market subsidy</t>
  </si>
  <si>
    <t>Kela’s housing benefits</t>
  </si>
  <si>
    <t>Cash benefits related to housing in 2022</t>
  </si>
  <si>
    <t>Age distribution of housing benefit recipients at year-end 2022</t>
  </si>
  <si>
    <t>Statistical Information Service 5.4.2023</t>
  </si>
  <si>
    <t>Million euros (at 2022 prices)</t>
  </si>
  <si>
    <t>EUR per month (at 2022 prices)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</si>
</sst>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"/>
    <numFmt numFmtId="167" formatCode="##,##0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color indexed="1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u/>
      <sz val="12"/>
      <color indexed="18"/>
      <name val="Arial"/>
      <family val="2"/>
    </font>
    <font>
      <sz val="10"/>
      <color rgb="FF000000"/>
      <name val="Arial"/>
      <family val="2"/>
    </font>
    <font>
      <sz val="10"/>
      <color indexed="8"/>
      <name val="Verdana"/>
      <family val="2"/>
    </font>
    <font>
      <sz val="8"/>
      <name val="Arial"/>
      <family val="2"/>
    </font>
    <font>
      <sz val="10"/>
      <color theme="0"/>
      <name val="Arial"/>
      <family val="2"/>
    </font>
    <font>
      <sz val="10"/>
      <color indexed="18"/>
      <name val="Arial"/>
      <family val="2"/>
    </font>
    <font>
      <sz val="12"/>
      <color indexed="18"/>
      <name val="Arial"/>
      <family val="2"/>
    </font>
    <font>
      <sz val="4"/>
      <color theme="0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6" fillId="0" borderId="0">
      <alignment vertical="top"/>
    </xf>
    <xf numFmtId="0" fontId="4" fillId="0" borderId="0">
      <alignment horizontal="left"/>
    </xf>
  </cellStyleXfs>
  <cellXfs count="194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3" fillId="0" borderId="0" xfId="0" applyFont="1" applyFill="1"/>
    <xf numFmtId="0" fontId="3" fillId="0" borderId="0" xfId="0" applyFont="1" applyFill="1" applyAlignment="1">
      <alignment vertical="top"/>
    </xf>
    <xf numFmtId="0" fontId="3" fillId="0" borderId="0" xfId="0" applyFont="1" applyFill="1" applyAlignment="1"/>
    <xf numFmtId="0" fontId="2" fillId="0" borderId="0" xfId="0" applyFont="1" applyFill="1"/>
    <xf numFmtId="0" fontId="1" fillId="0" borderId="0" xfId="0" quotePrefix="1" applyFont="1" applyFill="1" applyAlignment="1">
      <alignment horizontal="left"/>
    </xf>
    <xf numFmtId="166" fontId="2" fillId="0" borderId="0" xfId="0" applyNumberFormat="1" applyFont="1" applyFill="1"/>
    <xf numFmtId="0" fontId="2" fillId="0" borderId="0" xfId="0" applyFont="1"/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Alignment="1">
      <alignment vertical="top"/>
    </xf>
    <xf numFmtId="0" fontId="7" fillId="0" borderId="0" xfId="3"/>
    <xf numFmtId="0" fontId="6" fillId="0" borderId="0" xfId="4">
      <alignment vertical="top"/>
    </xf>
    <xf numFmtId="0" fontId="2" fillId="0" borderId="0" xfId="1" applyFont="1" applyAlignment="1" applyProtection="1">
      <alignment horizontal="left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Fill="1" applyAlignment="1">
      <alignment horizontal="left" indent="2"/>
    </xf>
    <xf numFmtId="0" fontId="3" fillId="0" borderId="0" xfId="0" applyNumberFormat="1" applyFont="1" applyAlignment="1">
      <alignment horizontal="right"/>
    </xf>
    <xf numFmtId="0" fontId="6" fillId="0" borderId="0" xfId="4" applyNumberFormat="1">
      <alignment vertical="top"/>
    </xf>
    <xf numFmtId="0" fontId="5" fillId="0" borderId="0" xfId="0" applyNumberFormat="1" applyFont="1" applyAlignment="1">
      <alignment vertical="top"/>
    </xf>
    <xf numFmtId="0" fontId="4" fillId="0" borderId="0" xfId="5" quotePrefix="1" applyFont="1">
      <alignment horizontal="left"/>
    </xf>
    <xf numFmtId="0" fontId="2" fillId="0" borderId="0" xfId="0" applyFont="1" applyBorder="1"/>
    <xf numFmtId="49" fontId="3" fillId="0" borderId="0" xfId="0" applyNumberFormat="1" applyFont="1" applyAlignment="1">
      <alignment horizontal="right" vertical="top"/>
    </xf>
    <xf numFmtId="49" fontId="4" fillId="0" borderId="0" xfId="0" applyNumberFormat="1" applyFont="1"/>
    <xf numFmtId="3" fontId="2" fillId="0" borderId="0" xfId="0" applyNumberFormat="1" applyFont="1"/>
    <xf numFmtId="3" fontId="9" fillId="0" borderId="0" xfId="0" applyNumberFormat="1" applyFont="1"/>
    <xf numFmtId="0" fontId="2" fillId="0" borderId="0" xfId="0" applyNumberFormat="1" applyFont="1" applyBorder="1"/>
    <xf numFmtId="3" fontId="2" fillId="0" borderId="0" xfId="0" applyNumberFormat="1" applyFont="1" applyAlignment="1">
      <alignment horizontal="right" indent="2"/>
    </xf>
    <xf numFmtId="3" fontId="2" fillId="0" borderId="0" xfId="0" applyNumberFormat="1" applyFont="1" applyAlignment="1">
      <alignment horizontal="right" indent="1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right" indent="3"/>
    </xf>
    <xf numFmtId="0" fontId="4" fillId="0" borderId="0" xfId="0" applyFont="1"/>
    <xf numFmtId="0" fontId="2" fillId="0" borderId="0" xfId="5" applyFo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indent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NumberFormat="1" applyFont="1" applyAlignment="1"/>
    <xf numFmtId="0" fontId="2" fillId="0" borderId="0" xfId="1" applyFont="1"/>
    <xf numFmtId="164" fontId="2" fillId="0" borderId="0" xfId="0" applyNumberFormat="1" applyFont="1"/>
    <xf numFmtId="165" fontId="2" fillId="0" borderId="0" xfId="0" applyNumberFormat="1" applyFont="1"/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4" fontId="10" fillId="0" borderId="0" xfId="0" applyNumberFormat="1" applyFont="1"/>
    <xf numFmtId="0" fontId="2" fillId="0" borderId="0" xfId="1" applyFont="1" applyAlignment="1">
      <alignment horizontal="left" indent="2"/>
    </xf>
    <xf numFmtId="0" fontId="4" fillId="0" borderId="0" xfId="5" applyFont="1">
      <alignment horizontal="left"/>
    </xf>
    <xf numFmtId="0" fontId="11" fillId="0" borderId="0" xfId="0" applyFont="1"/>
    <xf numFmtId="0" fontId="11" fillId="0" borderId="0" xfId="1" applyFont="1"/>
    <xf numFmtId="0" fontId="2" fillId="0" borderId="2" xfId="0" applyFont="1" applyBorder="1"/>
    <xf numFmtId="0" fontId="2" fillId="0" borderId="2" xfId="0" quotePrefix="1" applyFont="1" applyBorder="1" applyAlignment="1">
      <alignment horizontal="left"/>
    </xf>
    <xf numFmtId="0" fontId="2" fillId="0" borderId="3" xfId="0" applyFont="1" applyBorder="1"/>
    <xf numFmtId="164" fontId="2" fillId="0" borderId="3" xfId="0" applyNumberFormat="1" applyFont="1" applyBorder="1"/>
    <xf numFmtId="165" fontId="2" fillId="0" borderId="3" xfId="0" applyNumberFormat="1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0" fontId="2" fillId="0" borderId="2" xfId="0" applyFont="1" applyFill="1" applyBorder="1" applyAlignment="1">
      <alignment horizontal="right"/>
    </xf>
    <xf numFmtId="0" fontId="2" fillId="0" borderId="1" xfId="0" applyFont="1" applyBorder="1" applyAlignment="1">
      <alignment vertical="top"/>
    </xf>
    <xf numFmtId="49" fontId="2" fillId="0" borderId="0" xfId="0" applyNumberFormat="1" applyFont="1" applyBorder="1"/>
    <xf numFmtId="49" fontId="4" fillId="0" borderId="0" xfId="0" quotePrefix="1" applyNumberFormat="1" applyFont="1"/>
    <xf numFmtId="166" fontId="2" fillId="0" borderId="0" xfId="0" applyNumberFormat="1" applyFont="1"/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 indent="1"/>
    </xf>
    <xf numFmtId="3" fontId="2" fillId="0" borderId="0" xfId="0" applyNumberFormat="1" applyFont="1" applyAlignment="1"/>
    <xf numFmtId="3" fontId="2" fillId="0" borderId="0" xfId="1" applyNumberFormat="1" applyFont="1" applyAlignment="1"/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Fill="1" applyBorder="1" applyAlignment="1">
      <alignment horizontal="left" vertical="top" wrapText="1" indent="1"/>
    </xf>
    <xf numFmtId="0" fontId="2" fillId="0" borderId="2" xfId="0" applyFont="1" applyBorder="1" applyAlignment="1">
      <alignment horizontal="left" indent="1"/>
    </xf>
    <xf numFmtId="167" fontId="9" fillId="0" borderId="0" xfId="0" applyNumberFormat="1" applyFont="1" applyAlignment="1">
      <alignment horizontal="right" wrapText="1"/>
    </xf>
    <xf numFmtId="0" fontId="12" fillId="0" borderId="0" xfId="0" applyFont="1" applyAlignment="1">
      <alignment wrapText="1"/>
    </xf>
    <xf numFmtId="0" fontId="2" fillId="0" borderId="0" xfId="0" applyFont="1" applyBorder="1" applyAlignment="1">
      <alignment horizontal="left" vertical="top" indent="1"/>
    </xf>
    <xf numFmtId="167" fontId="12" fillId="0" borderId="0" xfId="0" applyNumberFormat="1" applyFont="1" applyAlignment="1">
      <alignment horizontal="right" wrapText="1"/>
    </xf>
    <xf numFmtId="0" fontId="13" fillId="0" borderId="0" xfId="2" applyFont="1" applyBorder="1" applyAlignment="1" applyProtection="1"/>
    <xf numFmtId="3" fontId="9" fillId="0" borderId="0" xfId="0" applyNumberFormat="1" applyFont="1" applyBorder="1"/>
    <xf numFmtId="3" fontId="9" fillId="0" borderId="1" xfId="0" applyNumberFormat="1" applyFont="1" applyBorder="1"/>
    <xf numFmtId="0" fontId="2" fillId="0" borderId="2" xfId="0" applyFont="1" applyFill="1" applyBorder="1" applyAlignment="1">
      <alignment horizontal="left" indent="1"/>
    </xf>
    <xf numFmtId="3" fontId="2" fillId="0" borderId="0" xfId="0" applyNumberFormat="1" applyFont="1" applyFill="1"/>
    <xf numFmtId="3" fontId="12" fillId="0" borderId="0" xfId="0" applyNumberFormat="1" applyFont="1" applyBorder="1"/>
    <xf numFmtId="0" fontId="12" fillId="0" borderId="0" xfId="0" applyFont="1"/>
    <xf numFmtId="0" fontId="3" fillId="0" borderId="0" xfId="0" applyNumberFormat="1" applyFont="1" applyAlignment="1">
      <alignment horizontal="right" vertical="top"/>
    </xf>
    <xf numFmtId="0" fontId="2" fillId="0" borderId="2" xfId="0" applyFont="1" applyBorder="1" applyAlignment="1">
      <alignment vertical="top"/>
    </xf>
    <xf numFmtId="167" fontId="9" fillId="0" borderId="0" xfId="0" applyNumberFormat="1" applyFont="1" applyAlignment="1">
      <alignment horizontal="right" wrapText="1" indent="1"/>
    </xf>
    <xf numFmtId="3" fontId="2" fillId="0" borderId="0" xfId="0" applyNumberFormat="1" applyFont="1" applyAlignment="1">
      <alignment horizontal="right" indent="4"/>
    </xf>
    <xf numFmtId="167" fontId="9" fillId="0" borderId="0" xfId="0" applyNumberFormat="1" applyFont="1" applyAlignment="1">
      <alignment horizontal="right" wrapText="1" indent="4"/>
    </xf>
    <xf numFmtId="0" fontId="2" fillId="0" borderId="0" xfId="0" applyNumberFormat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0" applyNumberFormat="1" applyFont="1" applyAlignment="1">
      <alignment horizontal="left" wrapText="1"/>
    </xf>
    <xf numFmtId="167" fontId="9" fillId="0" borderId="0" xfId="0" applyNumberFormat="1" applyFont="1" applyAlignment="1">
      <alignment horizontal="right" wrapText="1" indent="2"/>
    </xf>
    <xf numFmtId="167" fontId="9" fillId="0" borderId="0" xfId="0" applyNumberFormat="1" applyFont="1" applyAlignment="1">
      <alignment horizontal="right" wrapText="1" indent="3"/>
    </xf>
    <xf numFmtId="3" fontId="2" fillId="0" borderId="0" xfId="0" applyNumberFormat="1" applyFont="1" applyFill="1" applyAlignment="1">
      <alignment horizontal="right" indent="3"/>
    </xf>
    <xf numFmtId="3" fontId="2" fillId="0" borderId="0" xfId="1" applyNumberFormat="1" applyFont="1" applyAlignment="1">
      <alignment horizontal="right" indent="3"/>
    </xf>
    <xf numFmtId="165" fontId="2" fillId="0" borderId="0" xfId="1" applyNumberFormat="1" applyFont="1" applyAlignment="1">
      <alignment horizontal="right" indent="1"/>
    </xf>
    <xf numFmtId="0" fontId="2" fillId="0" borderId="0" xfId="0" applyFont="1" applyBorder="1" applyAlignment="1">
      <alignment horizontal="right" vertical="top" indent="2"/>
    </xf>
    <xf numFmtId="0" fontId="2" fillId="0" borderId="0" xfId="1" applyFont="1" applyAlignment="1">
      <alignment horizontal="right" indent="1"/>
    </xf>
    <xf numFmtId="0" fontId="7" fillId="0" borderId="0" xfId="3" applyFont="1"/>
    <xf numFmtId="0" fontId="4" fillId="0" borderId="0" xfId="4" applyFont="1">
      <alignment vertical="top"/>
    </xf>
    <xf numFmtId="0" fontId="14" fillId="0" borderId="0" xfId="0" applyFont="1" applyAlignment="1">
      <alignment vertical="top"/>
    </xf>
    <xf numFmtId="3" fontId="2" fillId="0" borderId="0" xfId="0" applyNumberFormat="1" applyFont="1" applyAlignment="1">
      <alignment horizontal="right" wrapText="1" indent="2"/>
    </xf>
    <xf numFmtId="3" fontId="2" fillId="0" borderId="0" xfId="0" applyNumberFormat="1" applyFont="1" applyAlignment="1">
      <alignment horizontal="right" wrapText="1" indent="4"/>
    </xf>
    <xf numFmtId="3" fontId="2" fillId="0" borderId="0" xfId="0" applyNumberFormat="1" applyFont="1" applyAlignment="1">
      <alignment horizontal="right" wrapText="1" indent="5"/>
    </xf>
    <xf numFmtId="0" fontId="2" fillId="0" borderId="2" xfId="0" applyFont="1" applyFill="1" applyBorder="1" applyAlignment="1">
      <alignment horizontal="left" vertical="top" wrapText="1" indent="1"/>
    </xf>
    <xf numFmtId="0" fontId="2" fillId="0" borderId="2" xfId="0" applyFont="1" applyBorder="1" applyAlignment="1">
      <alignment horizontal="left" vertical="top" indent="1"/>
    </xf>
    <xf numFmtId="0" fontId="12" fillId="0" borderId="0" xfId="0" applyFont="1" applyAlignment="1"/>
    <xf numFmtId="0" fontId="12" fillId="0" borderId="0" xfId="0" applyNumberFormat="1" applyFont="1" applyBorder="1"/>
    <xf numFmtId="164" fontId="9" fillId="0" borderId="0" xfId="0" applyNumberFormat="1" applyFont="1" applyAlignment="1">
      <alignment horizontal="right" wrapText="1" indent="2"/>
    </xf>
    <xf numFmtId="164" fontId="9" fillId="0" borderId="0" xfId="0" applyNumberFormat="1" applyFont="1" applyAlignment="1">
      <alignment horizontal="right" wrapText="1" indent="5"/>
    </xf>
    <xf numFmtId="164" fontId="9" fillId="0" borderId="0" xfId="0" applyNumberFormat="1" applyFont="1" applyAlignment="1">
      <alignment horizontal="right" wrapText="1" indent="6"/>
    </xf>
    <xf numFmtId="0" fontId="2" fillId="0" borderId="2" xfId="0" applyNumberFormat="1" applyFont="1" applyBorder="1"/>
    <xf numFmtId="0" fontId="2" fillId="0" borderId="2" xfId="0" applyFont="1" applyBorder="1" applyAlignment="1">
      <alignment wrapText="1"/>
    </xf>
    <xf numFmtId="0" fontId="12" fillId="0" borderId="1" xfId="0" applyFont="1" applyBorder="1" applyAlignment="1">
      <alignment horizontal="right" vertical="top"/>
    </xf>
    <xf numFmtId="0" fontId="2" fillId="0" borderId="0" xfId="0" applyFont="1" applyAlignment="1">
      <alignment horizontal="left" indent="1"/>
    </xf>
    <xf numFmtId="3" fontId="2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 wrapText="1" indent="5"/>
    </xf>
    <xf numFmtId="164" fontId="13" fillId="0" borderId="0" xfId="2" applyNumberFormat="1" applyFont="1" applyBorder="1" applyAlignment="1" applyProtection="1">
      <alignment vertical="top" wrapText="1"/>
    </xf>
    <xf numFmtId="0" fontId="13" fillId="0" borderId="0" xfId="2" applyFont="1" applyBorder="1" applyAlignment="1" applyProtection="1">
      <alignment horizontal="left" vertical="top" wrapText="1" indent="1"/>
    </xf>
    <xf numFmtId="49" fontId="4" fillId="0" borderId="0" xfId="0" quotePrefix="1" applyNumberFormat="1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0" fillId="0" borderId="2" xfId="0" applyBorder="1" applyAlignment="1">
      <alignment vertical="top" wrapText="1"/>
    </xf>
    <xf numFmtId="49" fontId="3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left" vertical="top"/>
    </xf>
    <xf numFmtId="0" fontId="3" fillId="0" borderId="0" xfId="0" applyFont="1" applyAlignment="1">
      <alignment vertical="top"/>
    </xf>
    <xf numFmtId="0" fontId="2" fillId="0" borderId="2" xfId="0" quotePrefix="1" applyFont="1" applyBorder="1" applyAlignment="1"/>
    <xf numFmtId="49" fontId="2" fillId="0" borderId="2" xfId="0" applyNumberFormat="1" applyFont="1" applyBorder="1"/>
    <xf numFmtId="3" fontId="2" fillId="0" borderId="0" xfId="0" applyNumberFormat="1" applyFont="1" applyAlignment="1">
      <alignment wrapText="1"/>
    </xf>
    <xf numFmtId="0" fontId="2" fillId="0" borderId="0" xfId="0" applyNumberFormat="1" applyFont="1" applyBorder="1" applyAlignment="1"/>
    <xf numFmtId="0" fontId="2" fillId="0" borderId="2" xfId="0" applyNumberFormat="1" applyFont="1" applyBorder="1" applyAlignment="1"/>
    <xf numFmtId="0" fontId="11" fillId="0" borderId="0" xfId="0" applyNumberFormat="1" applyFont="1" applyAlignment="1"/>
    <xf numFmtId="49" fontId="4" fillId="0" borderId="0" xfId="0" applyNumberFormat="1" applyFont="1" applyAlignment="1">
      <alignment vertical="top" wrapText="1"/>
    </xf>
    <xf numFmtId="0" fontId="0" fillId="0" borderId="2" xfId="0" applyBorder="1"/>
    <xf numFmtId="0" fontId="0" fillId="0" borderId="0" xfId="0" applyBorder="1"/>
    <xf numFmtId="3" fontId="0" fillId="0" borderId="0" xfId="0" applyNumberFormat="1"/>
    <xf numFmtId="165" fontId="0" fillId="0" borderId="0" xfId="0" applyNumberFormat="1" applyAlignment="1">
      <alignment horizontal="right" indent="2"/>
    </xf>
    <xf numFmtId="165" fontId="0" fillId="0" borderId="0" xfId="0" applyNumberFormat="1"/>
    <xf numFmtId="0" fontId="0" fillId="0" borderId="2" xfId="0" applyBorder="1" applyAlignment="1">
      <alignment horizontal="left" vertical="top" wrapText="1" indent="1"/>
    </xf>
    <xf numFmtId="0" fontId="0" fillId="0" borderId="2" xfId="0" applyBorder="1" applyAlignment="1">
      <alignment horizontal="left" vertical="top" indent="1"/>
    </xf>
    <xf numFmtId="0" fontId="2" fillId="0" borderId="0" xfId="0" applyFont="1"/>
    <xf numFmtId="0" fontId="0" fillId="0" borderId="0" xfId="0"/>
    <xf numFmtId="0" fontId="11" fillId="0" borderId="0" xfId="0" applyFont="1" applyBorder="1"/>
    <xf numFmtId="0" fontId="2" fillId="0" borderId="2" xfId="0" applyFont="1" applyBorder="1" applyAlignment="1">
      <alignment horizontal="left"/>
    </xf>
    <xf numFmtId="0" fontId="4" fillId="0" borderId="0" xfId="5" quotePrefix="1" applyFont="1" applyAlignment="1">
      <alignment horizontal="left" vertical="top"/>
    </xf>
    <xf numFmtId="0" fontId="4" fillId="0" borderId="0" xfId="5" applyFont="1" applyAlignment="1">
      <alignment horizontal="left" vertical="top"/>
    </xf>
    <xf numFmtId="0" fontId="4" fillId="0" borderId="0" xfId="0" quotePrefix="1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right" indent="2"/>
    </xf>
    <xf numFmtId="164" fontId="9" fillId="0" borderId="0" xfId="0" applyNumberFormat="1" applyFont="1" applyAlignment="1">
      <alignment horizontal="right" wrapText="1" indent="4"/>
    </xf>
    <xf numFmtId="0" fontId="13" fillId="0" borderId="0" xfId="2" quotePrefix="1" applyFont="1" applyBorder="1" applyAlignment="1" applyProtection="1">
      <alignment horizontal="left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 indent="1"/>
    </xf>
    <xf numFmtId="0" fontId="2" fillId="0" borderId="0" xfId="0" applyFont="1" applyBorder="1" applyAlignment="1">
      <alignment horizontal="left" vertical="top"/>
    </xf>
    <xf numFmtId="0" fontId="1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left" vertical="top" wrapText="1"/>
    </xf>
    <xf numFmtId="0" fontId="11" fillId="0" borderId="0" xfId="0" applyFont="1" applyFill="1"/>
    <xf numFmtId="0" fontId="2" fillId="0" borderId="2" xfId="0" applyFont="1" applyFill="1" applyBorder="1" applyAlignment="1">
      <alignment horizontal="left" vertical="top" indent="1"/>
    </xf>
    <xf numFmtId="164" fontId="2" fillId="0" borderId="0" xfId="1" applyNumberFormat="1" applyFont="1" applyAlignment="1">
      <alignment horizontal="right" indent="1"/>
    </xf>
    <xf numFmtId="164" fontId="2" fillId="0" borderId="0" xfId="0" applyNumberFormat="1" applyFont="1" applyBorder="1" applyAlignment="1">
      <alignment horizontal="right" vertical="top" wrapText="1" indent="2"/>
    </xf>
    <xf numFmtId="164" fontId="2" fillId="0" borderId="0" xfId="0" applyNumberFormat="1" applyFont="1" applyAlignment="1">
      <alignment horizontal="right" indent="2"/>
    </xf>
    <xf numFmtId="0" fontId="15" fillId="0" borderId="0" xfId="0" applyNumberFormat="1" applyFont="1" applyBorder="1" applyAlignment="1"/>
    <xf numFmtId="166" fontId="0" fillId="0" borderId="0" xfId="0" applyNumberFormat="1"/>
    <xf numFmtId="0" fontId="15" fillId="0" borderId="0" xfId="0" applyFont="1"/>
    <xf numFmtId="0" fontId="0" fillId="0" borderId="0" xfId="0" applyNumberFormat="1" applyFont="1" applyFill="1" applyAlignment="1">
      <alignment horizontal="left" vertical="top" wrapText="1"/>
    </xf>
    <xf numFmtId="3" fontId="0" fillId="0" borderId="0" xfId="0" applyNumberFormat="1" applyFont="1" applyFill="1" applyAlignment="1">
      <alignment horizontal="right"/>
    </xf>
    <xf numFmtId="3" fontId="11" fillId="0" borderId="0" xfId="0" applyNumberFormat="1" applyFont="1"/>
    <xf numFmtId="0" fontId="0" fillId="0" borderId="0" xfId="0" applyAlignment="1"/>
    <xf numFmtId="0" fontId="14" fillId="0" borderId="0" xfId="2" applyFont="1" applyAlignment="1" applyProtection="1"/>
    <xf numFmtId="0" fontId="14" fillId="0" borderId="0" xfId="2" applyFont="1" applyBorder="1" applyAlignment="1" applyProtection="1">
      <alignment vertical="top"/>
    </xf>
    <xf numFmtId="0" fontId="14" fillId="0" borderId="0" xfId="2" applyFont="1" applyBorder="1" applyAlignment="1" applyProtection="1"/>
    <xf numFmtId="0" fontId="4" fillId="0" borderId="0" xfId="0" applyNumberFormat="1" applyFont="1"/>
    <xf numFmtId="3" fontId="2" fillId="0" borderId="0" xfId="0" applyNumberFormat="1" applyFont="1" applyAlignment="1">
      <alignment horizontal="right" wrapText="1" indent="1"/>
    </xf>
    <xf numFmtId="3" fontId="2" fillId="0" borderId="0" xfId="0" applyNumberFormat="1" applyFont="1" applyAlignment="1">
      <alignment horizontal="right" wrapText="1" indent="3"/>
    </xf>
    <xf numFmtId="0" fontId="2" fillId="0" borderId="0" xfId="0" applyFont="1" applyAlignment="1">
      <alignment horizontal="right" indent="2"/>
    </xf>
    <xf numFmtId="3" fontId="2" fillId="0" borderId="0" xfId="0" applyNumberFormat="1" applyFont="1" applyAlignment="1">
      <alignment horizontal="right" wrapText="1"/>
    </xf>
    <xf numFmtId="0" fontId="2" fillId="0" borderId="2" xfId="0" applyFont="1" applyBorder="1" applyAlignment="1">
      <alignment vertical="top" wrapText="1"/>
    </xf>
    <xf numFmtId="0" fontId="0" fillId="0" borderId="0" xfId="0" quotePrefix="1"/>
    <xf numFmtId="0" fontId="0" fillId="0" borderId="1" xfId="0" quotePrefix="1" applyBorder="1"/>
    <xf numFmtId="0" fontId="0" fillId="0" borderId="0" xfId="0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2" xfId="0" applyFont="1" applyBorder="1" applyAlignment="1"/>
    <xf numFmtId="0" fontId="16" fillId="0" borderId="0" xfId="0" applyFont="1"/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3" fillId="0" borderId="0" xfId="0" quotePrefix="1" applyFont="1" applyAlignment="1">
      <alignment horizontal="left" vertical="top" wrapText="1"/>
    </xf>
    <xf numFmtId="0" fontId="2" fillId="0" borderId="0" xfId="1" applyFont="1" applyAlignment="1">
      <alignment horizontal="left" wrapText="1"/>
    </xf>
    <xf numFmtId="0" fontId="2" fillId="0" borderId="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4" fillId="0" borderId="0" xfId="5" quotePrefix="1" applyFont="1" applyAlignment="1">
      <alignment horizontal="left" vertical="top" wrapText="1"/>
    </xf>
    <xf numFmtId="0" fontId="4" fillId="0" borderId="0" xfId="0" applyFont="1" applyAlignment="1">
      <alignment wrapText="1"/>
    </xf>
  </cellXfs>
  <cellStyles count="6">
    <cellStyle name="Alaviite" xfId="1" xr:uid="{00000000-0005-0000-0000-000000000000}"/>
    <cellStyle name="Hyperlinkki" xfId="2" builtinId="8"/>
    <cellStyle name="Lisätiedot" xfId="3" xr:uid="{00000000-0005-0000-0000-000002000000}"/>
    <cellStyle name="Normaali" xfId="0" builtinId="0"/>
    <cellStyle name="Otsikko" xfId="4" builtinId="15" customBuiltin="1"/>
    <cellStyle name="Otsikko_taulu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4E0F"/>
      <rgbColor rgb="00D4E0F1"/>
      <rgbColor rgb="000000FF"/>
      <rgbColor rgb="00D3E8E0"/>
      <rgbColor rgb="00EFD8C4"/>
      <rgbColor rgb="00FEEBD3"/>
      <rgbColor rgb="00800000"/>
      <rgbColor rgb="00CEE5EB"/>
      <rgbColor rgb="00000080"/>
      <rgbColor rgb="007ABDCF"/>
      <rgbColor rgb="0083B81A"/>
      <rgbColor rgb="00008080"/>
      <rgbColor rgb="00E5E1C5"/>
      <rgbColor rgb="00808080"/>
      <rgbColor rgb="00AA4E0F"/>
      <rgbColor rgb="00DC002E"/>
      <rgbColor rgb="00008B6C"/>
      <rgbColor rgb="000071B9"/>
      <rgbColor rgb="00F39800"/>
      <rgbColor rgb="00750D68"/>
      <rgbColor rgb="0083B81A"/>
      <rgbColor rgb="006B6500"/>
      <rgbColor rgb="00D6A074"/>
      <rgbColor rgb="00EE9887"/>
      <rgbColor rgb="0087C3B2"/>
      <rgbColor rgb="008AB2DB"/>
      <rgbColor rgb="00FBCD8C"/>
      <rgbColor rgb="00B084AC"/>
      <rgbColor rgb="00C7DC98"/>
      <rgbColor rgb="00B9B274"/>
      <rgbColor rgb="00DDCDDE"/>
      <rgbColor rgb="00969696"/>
      <rgbColor rgb="00777777"/>
      <rgbColor rgb="004D4D4D"/>
      <rgbColor rgb="00C0C0C0"/>
      <rgbColor rgb="00111111"/>
      <rgbColor rgb="00EAEAEA"/>
      <rgbColor rgb="00292929"/>
      <rgbColor rgb="00750D68"/>
      <rgbColor rgb="00F39800"/>
      <rgbColor rgb="00008B6C"/>
      <rgbColor rgb="00F9D8CE"/>
      <rgbColor rgb="00DC002E"/>
      <rgbColor rgb="000082A4"/>
      <rgbColor rgb="00666699"/>
      <rgbColor rgb="006B6500"/>
      <rgbColor rgb="00003366"/>
      <rgbColor rgb="000071B9"/>
      <rgbColor rgb="00003300"/>
      <rgbColor rgb="00333300"/>
      <rgbColor rgb="00993300"/>
      <rgbColor rgb="00EAF2D9"/>
      <rgbColor rgb="00333399"/>
      <rgbColor rgb="00333333"/>
    </indexedColors>
    <mruColors>
      <color rgb="FF558ED5"/>
      <color rgb="FFAE5FD2"/>
      <color rgb="FF00AC62"/>
      <color rgb="FFBFBFBF"/>
      <color rgb="FF6625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hartsheet" Target="chartsheets/sheet6.xml"/><Relationship Id="rId18" Type="http://schemas.openxmlformats.org/officeDocument/2006/relationships/worksheet" Target="worksheets/sheet10.xml"/><Relationship Id="rId26" Type="http://schemas.openxmlformats.org/officeDocument/2006/relationships/styles" Target="styles.xml"/><Relationship Id="rId3" Type="http://schemas.openxmlformats.org/officeDocument/2006/relationships/chartsheet" Target="chartsheets/sheet1.xml"/><Relationship Id="rId21" Type="http://schemas.openxmlformats.org/officeDocument/2006/relationships/chartsheet" Target="chartsheets/sheet10.xml"/><Relationship Id="rId7" Type="http://schemas.openxmlformats.org/officeDocument/2006/relationships/chartsheet" Target="chartsheets/sheet3.xml"/><Relationship Id="rId12" Type="http://schemas.openxmlformats.org/officeDocument/2006/relationships/worksheet" Target="worksheets/sheet7.xml"/><Relationship Id="rId17" Type="http://schemas.openxmlformats.org/officeDocument/2006/relationships/chartsheet" Target="chartsheets/sheet8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9.xml"/><Relationship Id="rId20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5.xml"/><Relationship Id="rId24" Type="http://schemas.openxmlformats.org/officeDocument/2006/relationships/worksheet" Target="worksheets/sheet13.xml"/><Relationship Id="rId5" Type="http://schemas.openxmlformats.org/officeDocument/2006/relationships/chartsheet" Target="chartsheets/sheet2.xml"/><Relationship Id="rId15" Type="http://schemas.openxmlformats.org/officeDocument/2006/relationships/chartsheet" Target="chartsheets/sheet7.xml"/><Relationship Id="rId23" Type="http://schemas.openxmlformats.org/officeDocument/2006/relationships/chartsheet" Target="chartsheets/sheet11.xml"/><Relationship Id="rId28" Type="http://schemas.openxmlformats.org/officeDocument/2006/relationships/calcChain" Target="calcChain.xml"/><Relationship Id="rId10" Type="http://schemas.openxmlformats.org/officeDocument/2006/relationships/worksheet" Target="worksheets/sheet6.xml"/><Relationship Id="rId19" Type="http://schemas.openxmlformats.org/officeDocument/2006/relationships/chartsheet" Target="chartsheets/sheet9.xml"/><Relationship Id="rId4" Type="http://schemas.openxmlformats.org/officeDocument/2006/relationships/worksheet" Target="worksheets/sheet3.xml"/><Relationship Id="rId9" Type="http://schemas.openxmlformats.org/officeDocument/2006/relationships/chartsheet" Target="chartsheets/sheet4.xml"/><Relationship Id="rId14" Type="http://schemas.openxmlformats.org/officeDocument/2006/relationships/worksheet" Target="worksheets/sheet8.xml"/><Relationship Id="rId22" Type="http://schemas.openxmlformats.org/officeDocument/2006/relationships/worksheet" Target="worksheets/sheet1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535935667616015"/>
          <c:y val="0.27303879094321126"/>
          <c:w val="0.37805652554300279"/>
          <c:h val="0.55344908619095878"/>
        </c:manualLayout>
      </c:layout>
      <c:doughnutChart>
        <c:varyColors val="1"/>
        <c:ser>
          <c:idx val="0"/>
          <c:order val="0"/>
          <c:spPr>
            <a:solidFill>
              <a:srgbClr val="F39800"/>
            </a:solidFill>
            <a:ln w="635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4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E71-42B8-9CD5-876592B0A26C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E71-42B8-9CD5-876592B0A2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E71-42B8-9CD5-876592B0A26C}"/>
              </c:ext>
            </c:extLst>
          </c:dPt>
          <c:dPt>
            <c:idx val="3"/>
            <c:bubble3D val="0"/>
            <c:spPr>
              <a:solidFill>
                <a:schemeClr val="tx1"/>
              </a:solidFill>
              <a:ln w="635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E71-42B8-9CD5-876592B0A26C}"/>
              </c:ext>
            </c:extLst>
          </c:dPt>
          <c:dLbls>
            <c:dLbl>
              <c:idx val="0"/>
              <c:layout>
                <c:manualLayout>
                  <c:x val="0.1965884336921653"/>
                  <c:y val="-7.0050600110629802E-2"/>
                </c:manualLayout>
              </c:layout>
              <c:tx>
                <c:rich>
                  <a:bodyPr vertOverflow="overflow" horzOverflow="overflow" wrap="square" lIns="90000" tIns="46800" rIns="90000" bIns="46800" anchor="ctr" anchorCtr="0">
                    <a:noAutofit/>
                  </a:bodyPr>
                  <a:lstStyle/>
                  <a:p>
                    <a:pPr algn="l">
                      <a:defRPr/>
                    </a:pPr>
                    <a:fld id="{317D1710-8021-4609-8638-71ABAF8984E5}" type="CELLRANGE">
                      <a:rPr lang="en-US"/>
                      <a:pPr algn="l">
                        <a:defRPr/>
                      </a:pPr>
                      <a:t>[SOLUALUE]</a:t>
                    </a:fld>
                    <a:endParaRPr lang="fi-FI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5408781873280334"/>
                      <c:h val="9.141149435528479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E71-42B8-9CD5-876592B0A26C}"/>
                </c:ext>
              </c:extLst>
            </c:dLbl>
            <c:dLbl>
              <c:idx val="1"/>
              <c:layout>
                <c:manualLayout>
                  <c:x val="-0.18705237932214991"/>
                  <c:y val="1.0929772392312277E-2"/>
                </c:manualLayout>
              </c:layout>
              <c:tx>
                <c:rich>
                  <a:bodyPr vertOverflow="overflow" horzOverflow="overflow" wrap="square" lIns="90000" tIns="46800" rIns="90000" bIns="46800" anchor="ctr" anchorCtr="0">
                    <a:noAutofit/>
                  </a:bodyPr>
                  <a:lstStyle/>
                  <a:p>
                    <a:pPr algn="l">
                      <a:defRPr/>
                    </a:pPr>
                    <a:fld id="{EF633946-5224-49CD-B503-D91A437C1F62}" type="CELLRANGE">
                      <a:rPr lang="en-US"/>
                      <a:pPr algn="l">
                        <a:defRPr/>
                      </a:pPr>
                      <a:t>[SOLUALUE]</a:t>
                    </a:fld>
                    <a:endParaRPr lang="fi-FI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74625381972181"/>
                      <c:h val="9.329739723128668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E71-42B8-9CD5-876592B0A26C}"/>
                </c:ext>
              </c:extLst>
            </c:dLbl>
            <c:dLbl>
              <c:idx val="2"/>
              <c:layout>
                <c:manualLayout>
                  <c:x val="-0.13547511633509579"/>
                  <c:y val="-9.442389008304658E-2"/>
                </c:manualLayout>
              </c:layout>
              <c:tx>
                <c:rich>
                  <a:bodyPr vertOverflow="overflow" horzOverflow="overflow" wrap="square" lIns="90000" tIns="46800" rIns="90000" bIns="46800" anchor="ctr" anchorCtr="0">
                    <a:noAutofit/>
                  </a:bodyPr>
                  <a:lstStyle/>
                  <a:p>
                    <a:pPr algn="l">
                      <a:defRPr/>
                    </a:pPr>
                    <a:fld id="{088843A1-A574-46DA-814D-9A62E98D5BA5}" type="CELLRANGE">
                      <a:rPr lang="en-US"/>
                      <a:pPr algn="l">
                        <a:defRPr/>
                      </a:pPr>
                      <a:t>[SOLUALUE]</a:t>
                    </a:fld>
                    <a:endParaRPr lang="fi-FI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6375269757946918"/>
                      <c:h val="9.329739723128668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E71-42B8-9CD5-876592B0A26C}"/>
                </c:ext>
              </c:extLst>
            </c:dLbl>
            <c:dLbl>
              <c:idx val="3"/>
              <c:layout>
                <c:manualLayout>
                  <c:x val="0.16894346177742275"/>
                  <c:y val="-0.12225417367383533"/>
                </c:manualLayout>
              </c:layout>
              <c:tx>
                <c:rich>
                  <a:bodyPr vertOverflow="overflow" horzOverflow="overflow" wrap="square" lIns="90000" tIns="46800" rIns="90000" bIns="46800" anchor="ctr" anchorCtr="0">
                    <a:noAutofit/>
                  </a:bodyPr>
                  <a:lstStyle/>
                  <a:p>
                    <a:pPr algn="l">
                      <a:defRPr/>
                    </a:pPr>
                    <a:fld id="{9B8F5418-8EFD-4560-A49B-CBC3EAB12D8A}" type="CELLRANGE">
                      <a:rPr lang="en-US"/>
                      <a:pPr algn="l">
                        <a:defRPr/>
                      </a:pPr>
                      <a:t>[SOLUALUE]</a:t>
                    </a:fld>
                    <a:endParaRPr lang="fi-FI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32154467648065732"/>
                      <c:h val="8.386788285127724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E71-42B8-9CD5-876592B0A2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overflow" horzOverflow="overflow" wrap="square" lIns="90000" tIns="46800" rIns="90000" bIns="46800" anchor="ctr" anchorCtr="0">
                <a:spAutoFit/>
              </a:bodyPr>
              <a:lstStyle/>
              <a:p>
                <a:pPr algn="l">
                  <a:defRPr/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6350"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</c:ext>
            </c:extLst>
          </c:dLbls>
          <c:cat>
            <c:strRef>
              <c:f>'Data 1'!$A$4:$A$7</c:f>
              <c:strCache>
                <c:ptCount val="4"/>
                <c:pt idx="0">
                  <c:v>General housing allowance</c:v>
                </c:pt>
                <c:pt idx="1">
                  <c:v>Pensioners´ housing allowance</c:v>
                </c:pt>
                <c:pt idx="2">
                  <c:v>Students´ housing supplement</c:v>
                </c:pt>
                <c:pt idx="3">
                  <c:v>Conscripts´ housing assistance</c:v>
                </c:pt>
              </c:strCache>
            </c:strRef>
          </c:cat>
          <c:val>
            <c:numRef>
              <c:f>'Data 1'!$C$4:$C$7</c:f>
              <c:numCache>
                <c:formatCode>#\ ##0.0</c:formatCode>
                <c:ptCount val="4"/>
                <c:pt idx="0">
                  <c:v>1565.008002</c:v>
                </c:pt>
                <c:pt idx="1">
                  <c:v>650.22897599999999</c:v>
                </c:pt>
                <c:pt idx="2">
                  <c:v>15.675876000000001</c:v>
                </c:pt>
                <c:pt idx="3">
                  <c:v>17.985621999999999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'Data 1'!$F$4:$F$7</c15:f>
                <c15:dlblRangeCache>
                  <c:ptCount val="4"/>
                  <c:pt idx="0">
                    <c:v>General housing allowance
1 565,0 million euros, 69,6 %</c:v>
                  </c:pt>
                  <c:pt idx="1">
                    <c:v>Pensioners´ housing allowance
650,2 million euros, 28,9 %</c:v>
                  </c:pt>
                  <c:pt idx="2">
                    <c:v>Students´ housing supplement
15,7 million euros, 0,7 %</c:v>
                  </c:pt>
                  <c:pt idx="3">
                    <c:v>Conscripts´ housing assistance
18,0 million euros, 0,8 %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EE71-42B8-9CD5-876592B0A2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03883194484635"/>
          <c:y val="0.22674127436198135"/>
          <c:w val="0.70584044922749611"/>
          <c:h val="0.66593554686362444"/>
        </c:manualLayout>
      </c:layout>
      <c:lineChart>
        <c:grouping val="standard"/>
        <c:varyColors val="0"/>
        <c:ser>
          <c:idx val="0"/>
          <c:order val="0"/>
          <c:tx>
            <c:strRef>
              <c:f>'Data 8'!$C$4</c:f>
              <c:strCache>
                <c:ptCount val="1"/>
                <c:pt idx="0">
                  <c:v>Total</c:v>
                </c:pt>
              </c:strCache>
            </c:strRef>
          </c:tx>
          <c:spPr>
            <a:ln w="44450" cap="flat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'Data 8'!$A$14:$A$36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'Data 8'!$C$14:$C$36</c:f>
              <c:numCache>
                <c:formatCode>#,##0</c:formatCode>
                <c:ptCount val="23"/>
                <c:pt idx="0">
                  <c:v>170352</c:v>
                </c:pt>
                <c:pt idx="1">
                  <c:v>158464</c:v>
                </c:pt>
                <c:pt idx="2">
                  <c:v>159617</c:v>
                </c:pt>
                <c:pt idx="3">
                  <c:v>158935</c:v>
                </c:pt>
                <c:pt idx="4">
                  <c:v>159298</c:v>
                </c:pt>
                <c:pt idx="5">
                  <c:v>154814</c:v>
                </c:pt>
                <c:pt idx="6">
                  <c:v>150169</c:v>
                </c:pt>
                <c:pt idx="7">
                  <c:v>142236</c:v>
                </c:pt>
                <c:pt idx="8">
                  <c:v>139386</c:v>
                </c:pt>
                <c:pt idx="9">
                  <c:v>161842</c:v>
                </c:pt>
                <c:pt idx="10">
                  <c:v>164154</c:v>
                </c:pt>
                <c:pt idx="11">
                  <c:v>167364</c:v>
                </c:pt>
                <c:pt idx="12">
                  <c:v>180665</c:v>
                </c:pt>
                <c:pt idx="13">
                  <c:v>192274</c:v>
                </c:pt>
                <c:pt idx="14">
                  <c:v>206092</c:v>
                </c:pt>
                <c:pt idx="15">
                  <c:v>246357</c:v>
                </c:pt>
                <c:pt idx="16">
                  <c:v>267356</c:v>
                </c:pt>
                <c:pt idx="17">
                  <c:v>381526</c:v>
                </c:pt>
                <c:pt idx="18">
                  <c:v>376529</c:v>
                </c:pt>
                <c:pt idx="19">
                  <c:v>379667</c:v>
                </c:pt>
                <c:pt idx="20">
                  <c:v>402559</c:v>
                </c:pt>
                <c:pt idx="21">
                  <c:v>389067</c:v>
                </c:pt>
                <c:pt idx="22">
                  <c:v>382232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67-4198-8CD4-B394928ED772}"/>
            </c:ext>
          </c:extLst>
        </c:ser>
        <c:ser>
          <c:idx val="1"/>
          <c:order val="1"/>
          <c:tx>
            <c:strRef>
              <c:f>'Data 8'!$D$4</c:f>
              <c:strCache>
                <c:ptCount val="1"/>
                <c:pt idx="0">
                  <c:v>Unemployed</c:v>
                </c:pt>
              </c:strCache>
            </c:strRef>
          </c:tx>
          <c:spPr>
            <a:ln w="44450" cap="flat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'Data 8'!$A$14:$A$36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'Data 8'!$D$14:$D$36</c:f>
              <c:numCache>
                <c:formatCode>#,##0</c:formatCode>
                <c:ptCount val="23"/>
                <c:pt idx="0">
                  <c:v>101925</c:v>
                </c:pt>
                <c:pt idx="1">
                  <c:v>102820</c:v>
                </c:pt>
                <c:pt idx="2">
                  <c:v>101229</c:v>
                </c:pt>
                <c:pt idx="3">
                  <c:v>101484</c:v>
                </c:pt>
                <c:pt idx="4">
                  <c:v>103108</c:v>
                </c:pt>
                <c:pt idx="5">
                  <c:v>99999</c:v>
                </c:pt>
                <c:pt idx="6">
                  <c:v>96412</c:v>
                </c:pt>
                <c:pt idx="7">
                  <c:v>88933</c:v>
                </c:pt>
                <c:pt idx="8">
                  <c:v>85355</c:v>
                </c:pt>
                <c:pt idx="9">
                  <c:v>102388</c:v>
                </c:pt>
                <c:pt idx="10">
                  <c:v>103222</c:v>
                </c:pt>
                <c:pt idx="11">
                  <c:v>103071</c:v>
                </c:pt>
                <c:pt idx="12">
                  <c:v>109221</c:v>
                </c:pt>
                <c:pt idx="13">
                  <c:v>116384</c:v>
                </c:pt>
                <c:pt idx="14">
                  <c:v>125348</c:v>
                </c:pt>
                <c:pt idx="15">
                  <c:v>151651</c:v>
                </c:pt>
                <c:pt idx="16">
                  <c:v>157687</c:v>
                </c:pt>
                <c:pt idx="17">
                  <c:v>151327</c:v>
                </c:pt>
                <c:pt idx="18">
                  <c:v>140237</c:v>
                </c:pt>
                <c:pt idx="19">
                  <c:v>133336</c:v>
                </c:pt>
                <c:pt idx="20">
                  <c:v>146291</c:v>
                </c:pt>
                <c:pt idx="21">
                  <c:v>135586</c:v>
                </c:pt>
                <c:pt idx="22">
                  <c:v>121519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67-4198-8CD4-B394928ED772}"/>
            </c:ext>
          </c:extLst>
        </c:ser>
        <c:ser>
          <c:idx val="2"/>
          <c:order val="2"/>
          <c:tx>
            <c:strRef>
              <c:f>'Data 8'!$E$4</c:f>
              <c:strCache>
                <c:ptCount val="1"/>
                <c:pt idx="0">
                  <c:v>Students</c:v>
                </c:pt>
              </c:strCache>
            </c:strRef>
          </c:tx>
          <c:spPr>
            <a:ln w="44450" cap="flat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'Data 8'!$A$14:$A$36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'Data 8'!$E$14:$E$36</c:f>
              <c:numCache>
                <c:formatCode>#,##0</c:formatCode>
                <c:ptCount val="23"/>
                <c:pt idx="0">
                  <c:v>17022</c:v>
                </c:pt>
                <c:pt idx="1">
                  <c:v>14245</c:v>
                </c:pt>
                <c:pt idx="2">
                  <c:v>14685</c:v>
                </c:pt>
                <c:pt idx="3">
                  <c:v>14428</c:v>
                </c:pt>
                <c:pt idx="4">
                  <c:v>14482</c:v>
                </c:pt>
                <c:pt idx="5">
                  <c:v>14559</c:v>
                </c:pt>
                <c:pt idx="6">
                  <c:v>14009</c:v>
                </c:pt>
                <c:pt idx="7">
                  <c:v>13207</c:v>
                </c:pt>
                <c:pt idx="8">
                  <c:v>12624</c:v>
                </c:pt>
                <c:pt idx="9">
                  <c:v>14589</c:v>
                </c:pt>
                <c:pt idx="10">
                  <c:v>14590</c:v>
                </c:pt>
                <c:pt idx="11">
                  <c:v>14842</c:v>
                </c:pt>
                <c:pt idx="12">
                  <c:v>15935</c:v>
                </c:pt>
                <c:pt idx="13">
                  <c:v>16781</c:v>
                </c:pt>
                <c:pt idx="14">
                  <c:v>18058</c:v>
                </c:pt>
                <c:pt idx="15">
                  <c:v>20680</c:v>
                </c:pt>
                <c:pt idx="16">
                  <c:v>21819</c:v>
                </c:pt>
                <c:pt idx="17">
                  <c:v>140874</c:v>
                </c:pt>
                <c:pt idx="18">
                  <c:v>144935</c:v>
                </c:pt>
                <c:pt idx="19">
                  <c:v>150108</c:v>
                </c:pt>
                <c:pt idx="20">
                  <c:v>162419</c:v>
                </c:pt>
                <c:pt idx="21">
                  <c:v>163534</c:v>
                </c:pt>
                <c:pt idx="22">
                  <c:v>162527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67-4198-8CD4-B394928ED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8477440"/>
        <c:axId val="338478976"/>
      </c:lineChart>
      <c:catAx>
        <c:axId val="33847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3847897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338478976"/>
        <c:scaling>
          <c:orientation val="minMax"/>
          <c:max val="4500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" sourceLinked="0"/>
        <c:majorTickMark val="out"/>
        <c:minorTickMark val="out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38477440"/>
        <c:crosses val="autoZero"/>
        <c:crossBetween val="midCat"/>
        <c:majorUnit val="50000"/>
        <c:min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913068837409812E-2"/>
          <c:y val="0.21347048640196573"/>
          <c:w val="0.74284311562503968"/>
          <c:h val="0.6618756910705311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9'!$B$4</c:f>
              <c:strCache>
                <c:ptCount val="1"/>
                <c:pt idx="0">
                  <c:v>Under age 65 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rgbClr val="000000"/>
              </a:solidFill>
            </a:ln>
          </c:spPr>
          <c:invertIfNegative val="0"/>
          <c:cat>
            <c:numRef>
              <c:f>'Data 9'!$A$21:$A$43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'Data 9'!$B$21:$B$43</c:f>
              <c:numCache>
                <c:formatCode>0.0</c:formatCode>
                <c:ptCount val="23"/>
                <c:pt idx="0">
                  <c:v>140.02579637279999</c:v>
                </c:pt>
                <c:pt idx="1">
                  <c:v>150.4950984342</c:v>
                </c:pt>
                <c:pt idx="2">
                  <c:v>161.14266472651997</c:v>
                </c:pt>
                <c:pt idx="3">
                  <c:v>170.9637165526</c:v>
                </c:pt>
                <c:pt idx="4">
                  <c:v>184.61619483840005</c:v>
                </c:pt>
                <c:pt idx="5">
                  <c:v>200.02488616800002</c:v>
                </c:pt>
                <c:pt idx="6">
                  <c:v>211.68053815608002</c:v>
                </c:pt>
                <c:pt idx="7">
                  <c:v>223.11298431500003</c:v>
                </c:pt>
                <c:pt idx="8">
                  <c:v>230.02652339644004</c:v>
                </c:pt>
                <c:pt idx="9">
                  <c:v>248.67638611080005</c:v>
                </c:pt>
                <c:pt idx="10">
                  <c:v>259.04189677787997</c:v>
                </c:pt>
                <c:pt idx="11">
                  <c:v>261.82220990016998</c:v>
                </c:pt>
                <c:pt idx="12">
                  <c:v>261.22557158159998</c:v>
                </c:pt>
                <c:pt idx="13">
                  <c:v>266.16581615727</c:v>
                </c:pt>
                <c:pt idx="14">
                  <c:v>271.89921295172996</c:v>
                </c:pt>
                <c:pt idx="15">
                  <c:v>284.17947302303992</c:v>
                </c:pt>
                <c:pt idx="16">
                  <c:v>289.97180968479995</c:v>
                </c:pt>
                <c:pt idx="17">
                  <c:v>295.70093357000002</c:v>
                </c:pt>
                <c:pt idx="18">
                  <c:v>298.036833167</c:v>
                </c:pt>
                <c:pt idx="19">
                  <c:v>298.15970676696003</c:v>
                </c:pt>
                <c:pt idx="20">
                  <c:v>302.34415217309999</c:v>
                </c:pt>
                <c:pt idx="21">
                  <c:v>291.18298369859991</c:v>
                </c:pt>
                <c:pt idx="22">
                  <c:v>265.59184318000001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A9-4081-BB3E-30DEB3EE4BF2}"/>
            </c:ext>
          </c:extLst>
        </c:ser>
        <c:ser>
          <c:idx val="2"/>
          <c:order val="1"/>
          <c:tx>
            <c:strRef>
              <c:f>'Data 9'!$C$4</c:f>
              <c:strCache>
                <c:ptCount val="1"/>
                <c:pt idx="0">
                  <c:v>Age 65 or over 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000000"/>
              </a:solidFill>
            </a:ln>
          </c:spPr>
          <c:invertIfNegative val="0"/>
          <c:cat>
            <c:numRef>
              <c:f>'Data 9'!$A$21:$A$43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'Data 9'!$C$21:$C$43</c:f>
              <c:numCache>
                <c:formatCode>0.0</c:formatCode>
                <c:ptCount val="23"/>
                <c:pt idx="0">
                  <c:v>190.78355499840001</c:v>
                </c:pt>
                <c:pt idx="1">
                  <c:v>194.86754636075997</c:v>
                </c:pt>
                <c:pt idx="2">
                  <c:v>196.03910260699999</c:v>
                </c:pt>
                <c:pt idx="3">
                  <c:v>198.37495204590002</c:v>
                </c:pt>
                <c:pt idx="4">
                  <c:v>203.1008332204801</c:v>
                </c:pt>
                <c:pt idx="5">
                  <c:v>206.29733650703997</c:v>
                </c:pt>
                <c:pt idx="6">
                  <c:v>210.40651112508002</c:v>
                </c:pt>
                <c:pt idx="7">
                  <c:v>210.94259585100002</c:v>
                </c:pt>
                <c:pt idx="8">
                  <c:v>206.19960961390001</c:v>
                </c:pt>
                <c:pt idx="9">
                  <c:v>213.58490217448002</c:v>
                </c:pt>
                <c:pt idx="10">
                  <c:v>226.25748231434</c:v>
                </c:pt>
                <c:pt idx="11">
                  <c:v>239.51212098668003</c:v>
                </c:pt>
                <c:pt idx="12">
                  <c:v>250.95107629839993</c:v>
                </c:pt>
                <c:pt idx="13">
                  <c:v>268.77769697870997</c:v>
                </c:pt>
                <c:pt idx="14">
                  <c:v>291.19488275904007</c:v>
                </c:pt>
                <c:pt idx="15">
                  <c:v>319.28246387729996</c:v>
                </c:pt>
                <c:pt idx="16">
                  <c:v>341.66625774690004</c:v>
                </c:pt>
                <c:pt idx="17">
                  <c:v>355.63706055099999</c:v>
                </c:pt>
                <c:pt idx="18">
                  <c:v>367.48915034200002</c:v>
                </c:pt>
                <c:pt idx="19">
                  <c:v>378.42754331141998</c:v>
                </c:pt>
                <c:pt idx="20">
                  <c:v>394.33079792520005</c:v>
                </c:pt>
                <c:pt idx="21">
                  <c:v>401.68913526062994</c:v>
                </c:pt>
                <c:pt idx="22">
                  <c:v>384.63713251999997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A9-4081-BB3E-30DEB3EE4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14814336"/>
        <c:axId val="114816128"/>
      </c:barChart>
      <c:catAx>
        <c:axId val="11481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148161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4816128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title>
          <c:tx>
            <c:strRef>
              <c:f>'Data 9'!$D$2</c:f>
              <c:strCache>
                <c:ptCount val="1"/>
                <c:pt idx="0">
                  <c:v>Million euros (at 2022 prices)</c:v>
                </c:pt>
              </c:strCache>
            </c:strRef>
          </c:tx>
          <c:layout>
            <c:manualLayout>
              <c:xMode val="edge"/>
              <c:yMode val="edge"/>
              <c:x val="1.7945306140676732E-2"/>
              <c:y val="0.11574847736331939"/>
            </c:manualLayout>
          </c:layout>
          <c:overlay val="0"/>
          <c:spPr>
            <a:noFill/>
            <a:ln w="25400">
              <a:noFill/>
            </a:ln>
          </c:spPr>
          <c:txPr>
            <a:bodyPr rot="0" vert="horz"/>
            <a:lstStyle/>
            <a:p>
              <a:pPr algn="l">
                <a:defRPr/>
              </a:pPr>
              <a:endParaRPr lang="fi-FI"/>
            </a:p>
          </c:txPr>
        </c:title>
        <c:numFmt formatCode="#,##0" sourceLinked="0"/>
        <c:majorTickMark val="out"/>
        <c:minorTickMark val="out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14814336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875008"/>
        <c:axId val="261314048"/>
      </c:lineChart>
      <c:catAx>
        <c:axId val="260875008"/>
        <c:scaling>
          <c:orientation val="minMax"/>
        </c:scaling>
        <c:delete val="0"/>
        <c:axPos val="b"/>
        <c:majorTickMark val="out"/>
        <c:minorTickMark val="none"/>
        <c:tickLblPos val="nextTo"/>
        <c:crossAx val="261314048"/>
        <c:crosses val="autoZero"/>
        <c:auto val="1"/>
        <c:lblAlgn val="ctr"/>
        <c:lblOffset val="100"/>
        <c:noMultiLvlLbl val="0"/>
      </c:catAx>
      <c:valAx>
        <c:axId val="26131404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60875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65203360426301E-2"/>
          <c:y val="0.19360582044440355"/>
          <c:w val="0.74079226066340076"/>
          <c:h val="0.66593554686362444"/>
        </c:manualLayout>
      </c:layout>
      <c:lineChart>
        <c:grouping val="standard"/>
        <c:varyColors val="0"/>
        <c:ser>
          <c:idx val="0"/>
          <c:order val="0"/>
          <c:tx>
            <c:strRef>
              <c:f>'Data 10'!$B$4</c:f>
              <c:strCache>
                <c:ptCount val="1"/>
                <c:pt idx="0">
                  <c:v>General housing allowance</c:v>
                </c:pt>
              </c:strCache>
            </c:strRef>
          </c:tx>
          <c:spPr>
            <a:ln w="44450" cap="flat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'Data 10'!$A$5:$A$52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'Data 10'!$B$5:$B$52</c:f>
              <c:numCache>
                <c:formatCode>#\ ##0.0</c:formatCode>
                <c:ptCount val="48"/>
                <c:pt idx="0">
                  <c:v>152.79704931101816</c:v>
                </c:pt>
                <c:pt idx="1">
                  <c:v>189.4990186234491</c:v>
                </c:pt>
                <c:pt idx="2">
                  <c:v>189.05365699417899</c:v>
                </c:pt>
                <c:pt idx="3">
                  <c:v>179.79390251491407</c:v>
                </c:pt>
                <c:pt idx="4">
                  <c:v>171.93918997330857</c:v>
                </c:pt>
                <c:pt idx="5">
                  <c:v>190.40891530560586</c:v>
                </c:pt>
                <c:pt idx="6">
                  <c:v>196.84462631165559</c:v>
                </c:pt>
                <c:pt idx="7">
                  <c:v>200.69528888799186</c:v>
                </c:pt>
                <c:pt idx="8">
                  <c:v>196.62245006079996</c:v>
                </c:pt>
                <c:pt idx="9">
                  <c:v>190.46862201949969</c:v>
                </c:pt>
                <c:pt idx="10">
                  <c:v>190.61915021368276</c:v>
                </c:pt>
                <c:pt idx="11">
                  <c:v>193.0008594403042</c:v>
                </c:pt>
                <c:pt idx="12">
                  <c:v>176.78838426904687</c:v>
                </c:pt>
                <c:pt idx="13">
                  <c:v>191.23253158148788</c:v>
                </c:pt>
                <c:pt idx="14">
                  <c:v>202.25943660408393</c:v>
                </c:pt>
                <c:pt idx="15">
                  <c:v>215.43864252160796</c:v>
                </c:pt>
                <c:pt idx="16">
                  <c:v>225.04267095882255</c:v>
                </c:pt>
                <c:pt idx="17">
                  <c:v>232.97072016388231</c:v>
                </c:pt>
                <c:pt idx="18">
                  <c:v>217.92479981432055</c:v>
                </c:pt>
                <c:pt idx="19">
                  <c:v>249.13065342691309</c:v>
                </c:pt>
                <c:pt idx="20">
                  <c:v>236.58466664312036</c:v>
                </c:pt>
                <c:pt idx="21">
                  <c:v>229.58596505391267</c:v>
                </c:pt>
                <c:pt idx="22">
                  <c:v>236.23089847672196</c:v>
                </c:pt>
                <c:pt idx="23">
                  <c:v>277.65254729024025</c:v>
                </c:pt>
                <c:pt idx="24">
                  <c:v>277.45978374396418</c:v>
                </c:pt>
                <c:pt idx="25">
                  <c:v>270.42035208460521</c:v>
                </c:pt>
                <c:pt idx="26">
                  <c:v>269.61282802952701</c:v>
                </c:pt>
                <c:pt idx="27">
                  <c:v>284.99603999999999</c:v>
                </c:pt>
                <c:pt idx="28">
                  <c:v>287.74110000000002</c:v>
                </c:pt>
                <c:pt idx="29">
                  <c:v>292.53312000000005</c:v>
                </c:pt>
                <c:pt idx="30">
                  <c:v>302.17104</c:v>
                </c:pt>
                <c:pt idx="31">
                  <c:v>306.47988000000004</c:v>
                </c:pt>
                <c:pt idx="32">
                  <c:v>308.50299999999999</c:v>
                </c:pt>
                <c:pt idx="33">
                  <c:v>306.49211000000003</c:v>
                </c:pt>
                <c:pt idx="34">
                  <c:v>311.52557999999999</c:v>
                </c:pt>
                <c:pt idx="35">
                  <c:v>319.49494000000004</c:v>
                </c:pt>
                <c:pt idx="36">
                  <c:v>320.01032000000004</c:v>
                </c:pt>
                <c:pt idx="37">
                  <c:v>323.17599999999999</c:v>
                </c:pt>
                <c:pt idx="38">
                  <c:v>326.42936999999995</c:v>
                </c:pt>
                <c:pt idx="39">
                  <c:v>334.13132999999999</c:v>
                </c:pt>
                <c:pt idx="40">
                  <c:v>374.70024899999993</c:v>
                </c:pt>
                <c:pt idx="41">
                  <c:v>370.48394699999994</c:v>
                </c:pt>
                <c:pt idx="42">
                  <c:v>357.53499090000003</c:v>
                </c:pt>
                <c:pt idx="43">
                  <c:v>354.91936950000002</c:v>
                </c:pt>
                <c:pt idx="44">
                  <c:v>354.52871820000001</c:v>
                </c:pt>
                <c:pt idx="45">
                  <c:v>354.61377900000002</c:v>
                </c:pt>
                <c:pt idx="46">
                  <c:v>348.37487999999996</c:v>
                </c:pt>
                <c:pt idx="47">
                  <c:v>331.97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F3-496E-A0B3-C0BA1E5FA5DE}"/>
            </c:ext>
          </c:extLst>
        </c:ser>
        <c:ser>
          <c:idx val="1"/>
          <c:order val="1"/>
          <c:tx>
            <c:strRef>
              <c:f>'Data 10'!$C$4</c:f>
              <c:strCache>
                <c:ptCount val="1"/>
                <c:pt idx="0">
                  <c:v>Pensioners´ housing allowance</c:v>
                </c:pt>
              </c:strCache>
            </c:strRef>
          </c:tx>
          <c:spPr>
            <a:ln w="444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'Data 10'!$A$5:$A$52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'Data 10'!$C$5:$C$52</c:f>
              <c:numCache>
                <c:formatCode>#\ ##0.0</c:formatCode>
                <c:ptCount val="48"/>
                <c:pt idx="0">
                  <c:v>75.935503293960537</c:v>
                </c:pt>
                <c:pt idx="1">
                  <c:v>75.31371252983233</c:v>
                </c:pt>
                <c:pt idx="2">
                  <c:v>76.915366153525298</c:v>
                </c:pt>
                <c:pt idx="3">
                  <c:v>78.868700731449294</c:v>
                </c:pt>
                <c:pt idx="4">
                  <c:v>79.739914190519926</c:v>
                </c:pt>
                <c:pt idx="5">
                  <c:v>83.757587377832493</c:v>
                </c:pt>
                <c:pt idx="6">
                  <c:v>84.717940437927723</c:v>
                </c:pt>
                <c:pt idx="7">
                  <c:v>89.400628686469105</c:v>
                </c:pt>
                <c:pt idx="8">
                  <c:v>85.287088381073474</c:v>
                </c:pt>
                <c:pt idx="9">
                  <c:v>86.786579500000002</c:v>
                </c:pt>
                <c:pt idx="10">
                  <c:v>87.102130500000001</c:v>
                </c:pt>
                <c:pt idx="11">
                  <c:v>88.131019499999994</c:v>
                </c:pt>
                <c:pt idx="12">
                  <c:v>86.523685</c:v>
                </c:pt>
                <c:pt idx="13">
                  <c:v>87.530347599999999</c:v>
                </c:pt>
                <c:pt idx="14">
                  <c:v>88.617294000000001</c:v>
                </c:pt>
                <c:pt idx="15">
                  <c:v>92.539260000000013</c:v>
                </c:pt>
                <c:pt idx="16">
                  <c:v>118.12432319999999</c:v>
                </c:pt>
                <c:pt idx="17">
                  <c:v>123.699474</c:v>
                </c:pt>
                <c:pt idx="18">
                  <c:v>132.77445059999999</c:v>
                </c:pt>
                <c:pt idx="19">
                  <c:v>139.854972</c:v>
                </c:pt>
                <c:pt idx="20">
                  <c:v>146.52811649999998</c:v>
                </c:pt>
                <c:pt idx="21">
                  <c:v>151.442295</c:v>
                </c:pt>
                <c:pt idx="22">
                  <c:v>155.86012650000001</c:v>
                </c:pt>
                <c:pt idx="23">
                  <c:v>160.93884059999999</c:v>
                </c:pt>
                <c:pt idx="24">
                  <c:v>166.19308320000002</c:v>
                </c:pt>
                <c:pt idx="25">
                  <c:v>167.29056</c:v>
                </c:pt>
                <c:pt idx="26">
                  <c:v>172.22713559999997</c:v>
                </c:pt>
                <c:pt idx="27">
                  <c:v>176.62581899999998</c:v>
                </c:pt>
                <c:pt idx="28">
                  <c:v>182.20671200000001</c:v>
                </c:pt>
                <c:pt idx="29">
                  <c:v>189.1469304</c:v>
                </c:pt>
                <c:pt idx="30">
                  <c:v>195.06127800000002</c:v>
                </c:pt>
                <c:pt idx="31">
                  <c:v>199.12973760000003</c:v>
                </c:pt>
                <c:pt idx="32">
                  <c:v>203.26383999999999</c:v>
                </c:pt>
                <c:pt idx="33">
                  <c:v>202.59254620000002</c:v>
                </c:pt>
                <c:pt idx="34">
                  <c:v>212.92877060000001</c:v>
                </c:pt>
                <c:pt idx="35">
                  <c:v>221.662803</c:v>
                </c:pt>
                <c:pt idx="36">
                  <c:v>225.58723320000001</c:v>
                </c:pt>
                <c:pt idx="37">
                  <c:v>227.42890399999999</c:v>
                </c:pt>
                <c:pt idx="38">
                  <c:v>234.20412899999999</c:v>
                </c:pt>
                <c:pt idx="39">
                  <c:v>242.4776913</c:v>
                </c:pt>
                <c:pt idx="40">
                  <c:v>252.56652119999998</c:v>
                </c:pt>
                <c:pt idx="41">
                  <c:v>256.33936999999997</c:v>
                </c:pt>
                <c:pt idx="42">
                  <c:v>257.44415179999999</c:v>
                </c:pt>
                <c:pt idx="43">
                  <c:v>258.42738659999998</c:v>
                </c:pt>
                <c:pt idx="44">
                  <c:v>260.85131100000001</c:v>
                </c:pt>
                <c:pt idx="45">
                  <c:v>265.92808650000001</c:v>
                </c:pt>
                <c:pt idx="46">
                  <c:v>265.88646</c:v>
                </c:pt>
                <c:pt idx="47">
                  <c:v>252.6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37-4F49-A90D-2F84C8888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8477440"/>
        <c:axId val="338478976"/>
      </c:lineChart>
      <c:catAx>
        <c:axId val="33847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3847897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338478976"/>
        <c:scaling>
          <c:orientation val="minMax"/>
          <c:max val="40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" sourceLinked="0"/>
        <c:majorTickMark val="out"/>
        <c:minorTickMark val="out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38477440"/>
        <c:crosses val="autoZero"/>
        <c:crossBetween val="midCat"/>
        <c:majorUnit val="100"/>
        <c:min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39370078740157483" l="0.39370078740157483" r="0.39370078740157483" t="0.39370078740157483" header="0.39370078740157483" footer="0.39370078740157483"/>
    <c:pageSetup paperSize="9" orientation="landscape"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875008"/>
        <c:axId val="261314048"/>
      </c:lineChart>
      <c:catAx>
        <c:axId val="260875008"/>
        <c:scaling>
          <c:orientation val="minMax"/>
        </c:scaling>
        <c:delete val="0"/>
        <c:axPos val="b"/>
        <c:majorTickMark val="out"/>
        <c:minorTickMark val="none"/>
        <c:tickLblPos val="nextTo"/>
        <c:crossAx val="261314048"/>
        <c:crosses val="autoZero"/>
        <c:auto val="1"/>
        <c:lblAlgn val="ctr"/>
        <c:lblOffset val="100"/>
        <c:noMultiLvlLbl val="0"/>
      </c:catAx>
      <c:valAx>
        <c:axId val="26131404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60875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65203360426301E-2"/>
          <c:y val="0.19360582044440355"/>
          <c:w val="0.74079226066340076"/>
          <c:h val="0.66593554686362444"/>
        </c:manualLayout>
      </c:layout>
      <c:lineChart>
        <c:grouping val="standard"/>
        <c:varyColors val="0"/>
        <c:ser>
          <c:idx val="0"/>
          <c:order val="0"/>
          <c:tx>
            <c:strRef>
              <c:f>'Data 11'!$B$4</c:f>
              <c:strCache>
                <c:ptCount val="1"/>
                <c:pt idx="0">
                  <c:v>General housing allowance</c:v>
                </c:pt>
              </c:strCache>
            </c:strRef>
          </c:tx>
          <c:spPr>
            <a:ln w="44450" cap="flat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'Data 11'!$A$5:$A$36</c:f>
              <c:numCache>
                <c:formatCode>General</c:formatCode>
                <c:ptCount val="3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f>'Data 11'!$B$5:$B$36</c:f>
              <c:numCache>
                <c:formatCode>#\ ##0.0</c:formatCode>
                <c:ptCount val="32"/>
                <c:pt idx="0">
                  <c:v>486.00473280825059</c:v>
                </c:pt>
                <c:pt idx="1">
                  <c:v>503.39167772502287</c:v>
                </c:pt>
                <c:pt idx="2">
                  <c:v>523.17593129859574</c:v>
                </c:pt>
                <c:pt idx="3">
                  <c:v>518.30836583565019</c:v>
                </c:pt>
                <c:pt idx="4">
                  <c:v>529.37522390017716</c:v>
                </c:pt>
                <c:pt idx="5">
                  <c:v>538.39957751192867</c:v>
                </c:pt>
                <c:pt idx="6">
                  <c:v>541.40335333087774</c:v>
                </c:pt>
                <c:pt idx="7">
                  <c:v>530.20142186073031</c:v>
                </c:pt>
                <c:pt idx="8">
                  <c:v>531.53743610961135</c:v>
                </c:pt>
                <c:pt idx="9">
                  <c:v>533.75905061279263</c:v>
                </c:pt>
                <c:pt idx="10">
                  <c:v>547.7761351423627</c:v>
                </c:pt>
                <c:pt idx="11">
                  <c:v>564.03566000000001</c:v>
                </c:pt>
                <c:pt idx="12">
                  <c:v>569.12540000000001</c:v>
                </c:pt>
                <c:pt idx="13">
                  <c:v>579.78575999999998</c:v>
                </c:pt>
                <c:pt idx="14">
                  <c:v>591.01260000000002</c:v>
                </c:pt>
                <c:pt idx="15">
                  <c:v>591.9541200000001</c:v>
                </c:pt>
                <c:pt idx="16">
                  <c:v>597.298</c:v>
                </c:pt>
                <c:pt idx="17">
                  <c:v>597.15939000000003</c:v>
                </c:pt>
                <c:pt idx="18">
                  <c:v>618.26749000000007</c:v>
                </c:pt>
                <c:pt idx="19">
                  <c:v>623.49083999999993</c:v>
                </c:pt>
                <c:pt idx="20">
                  <c:v>622.42389000000003</c:v>
                </c:pt>
                <c:pt idx="21">
                  <c:v>627.9079999999999</c:v>
                </c:pt>
                <c:pt idx="22">
                  <c:v>640.75436999999999</c:v>
                </c:pt>
                <c:pt idx="23">
                  <c:v>655.83297000000005</c:v>
                </c:pt>
                <c:pt idx="24">
                  <c:v>676.10213999999996</c:v>
                </c:pt>
                <c:pt idx="25">
                  <c:v>686.79139999999995</c:v>
                </c:pt>
                <c:pt idx="26">
                  <c:v>657.18624999999997</c:v>
                </c:pt>
                <c:pt idx="27">
                  <c:v>660.85820139999998</c:v>
                </c:pt>
                <c:pt idx="28">
                  <c:v>665.37877679999997</c:v>
                </c:pt>
                <c:pt idx="29">
                  <c:v>674.80831349999994</c:v>
                </c:pt>
                <c:pt idx="30">
                  <c:v>668.59316999999999</c:v>
                </c:pt>
                <c:pt idx="31">
                  <c:v>631.22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82-4FE8-A13A-FE978F05625D}"/>
            </c:ext>
          </c:extLst>
        </c:ser>
        <c:ser>
          <c:idx val="1"/>
          <c:order val="1"/>
          <c:tx>
            <c:strRef>
              <c:f>'Data 11'!$C$4</c:f>
              <c:strCache>
                <c:ptCount val="1"/>
                <c:pt idx="0">
                  <c:v>Pensioners´ housing allowance</c:v>
                </c:pt>
              </c:strCache>
            </c:strRef>
          </c:tx>
          <c:spPr>
            <a:ln w="444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'Data 11'!$A$5:$A$36</c:f>
              <c:numCache>
                <c:formatCode>General</c:formatCode>
                <c:ptCount val="32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</c:numCache>
            </c:numRef>
          </c:cat>
          <c:val>
            <c:numRef>
              <c:f>'Data 11'!$C$5:$C$36</c:f>
              <c:numCache>
                <c:formatCode>#\ ##0.0</c:formatCode>
                <c:ptCount val="32"/>
                <c:pt idx="0">
                  <c:v>259.52163239999999</c:v>
                </c:pt>
                <c:pt idx="1">
                  <c:v>277.41949200000005</c:v>
                </c:pt>
                <c:pt idx="2">
                  <c:v>292.59471389999999</c:v>
                </c:pt>
                <c:pt idx="3">
                  <c:v>302.63053100000002</c:v>
                </c:pt>
                <c:pt idx="4">
                  <c:v>314.16986750000001</c:v>
                </c:pt>
                <c:pt idx="5">
                  <c:v>325.88767860000002</c:v>
                </c:pt>
                <c:pt idx="6">
                  <c:v>335.27712929999996</c:v>
                </c:pt>
                <c:pt idx="7">
                  <c:v>345.38287739999998</c:v>
                </c:pt>
                <c:pt idx="8">
                  <c:v>355.62232800000004</c:v>
                </c:pt>
                <c:pt idx="9">
                  <c:v>358.04491200000001</c:v>
                </c:pt>
                <c:pt idx="10">
                  <c:v>368.92767599999996</c:v>
                </c:pt>
                <c:pt idx="11">
                  <c:v>381.38169519999997</c:v>
                </c:pt>
                <c:pt idx="12">
                  <c:v>394.90784300000001</c:v>
                </c:pt>
                <c:pt idx="13">
                  <c:v>408.90682800000002</c:v>
                </c:pt>
                <c:pt idx="14">
                  <c:v>420.78347880000001</c:v>
                </c:pt>
                <c:pt idx="15">
                  <c:v>428.54595840000002</c:v>
                </c:pt>
                <c:pt idx="16">
                  <c:v>436.03053</c:v>
                </c:pt>
                <c:pt idx="17">
                  <c:v>442.33822110000006</c:v>
                </c:pt>
                <c:pt idx="18">
                  <c:v>470.75409520000005</c:v>
                </c:pt>
                <c:pt idx="19">
                  <c:v>484.72223379999997</c:v>
                </c:pt>
                <c:pt idx="20">
                  <c:v>489.03014589999998</c:v>
                </c:pt>
                <c:pt idx="21">
                  <c:v>497.10732799999994</c:v>
                </c:pt>
                <c:pt idx="22">
                  <c:v>513.15362190000008</c:v>
                </c:pt>
                <c:pt idx="23">
                  <c:v>527.14417079999998</c:v>
                </c:pt>
                <c:pt idx="24">
                  <c:v>545.48484479999991</c:v>
                </c:pt>
                <c:pt idx="25">
                  <c:v>556.29515800000001</c:v>
                </c:pt>
                <c:pt idx="26">
                  <c:v>562.99456129999999</c:v>
                </c:pt>
                <c:pt idx="27">
                  <c:v>568.044217</c:v>
                </c:pt>
                <c:pt idx="28">
                  <c:v>572.71229820000008</c:v>
                </c:pt>
                <c:pt idx="29">
                  <c:v>580.28692799999999</c:v>
                </c:pt>
                <c:pt idx="30">
                  <c:v>577.47248999999999</c:v>
                </c:pt>
                <c:pt idx="31">
                  <c:v>549.58000000000004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59-40AB-9D40-CF38A4044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8477440"/>
        <c:axId val="338478976"/>
      </c:lineChart>
      <c:catAx>
        <c:axId val="33847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38478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38478976"/>
        <c:scaling>
          <c:orientation val="minMax"/>
          <c:max val="70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" sourceLinked="0"/>
        <c:majorTickMark val="out"/>
        <c:minorTickMark val="out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38477440"/>
        <c:crosses val="autoZero"/>
        <c:crossBetween val="midCat"/>
        <c:majorUnit val="100"/>
        <c:min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39370078740157483" l="0.39370078740157483" r="0.39370078740157483" t="0.39370078740157483" header="0.39370078740157483" footer="0.3937007874015748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0875008"/>
        <c:axId val="261314048"/>
      </c:barChart>
      <c:catAx>
        <c:axId val="260875008"/>
        <c:scaling>
          <c:orientation val="minMax"/>
        </c:scaling>
        <c:delete val="0"/>
        <c:axPos val="b"/>
        <c:majorTickMark val="out"/>
        <c:minorTickMark val="none"/>
        <c:tickLblPos val="nextTo"/>
        <c:crossAx val="261314048"/>
        <c:crosses val="autoZero"/>
        <c:auto val="1"/>
        <c:lblAlgn val="ctr"/>
        <c:lblOffset val="100"/>
        <c:noMultiLvlLbl val="0"/>
      </c:catAx>
      <c:valAx>
        <c:axId val="26131404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60875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65203360426301E-2"/>
          <c:y val="0.19360582044440355"/>
          <c:w val="0.74079226066340076"/>
          <c:h val="0.66593554686362444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'Data 2'!$B$4</c:f>
              <c:strCache>
                <c:ptCount val="1"/>
                <c:pt idx="0">
                  <c:v>General housing allowance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rgbClr val="000000"/>
              </a:solidFill>
            </a:ln>
          </c:spPr>
          <c:invertIfNegative val="0"/>
          <c:cat>
            <c:numRef>
              <c:f>'Data 2'!$A$30:$A$52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'Data 2'!$B$30:$B$52</c:f>
              <c:numCache>
                <c:formatCode>#\ ##0.0</c:formatCode>
                <c:ptCount val="23"/>
                <c:pt idx="0">
                  <c:v>672.83323748639998</c:v>
                </c:pt>
                <c:pt idx="1">
                  <c:v>562.19416620120001</c:v>
                </c:pt>
                <c:pt idx="2">
                  <c:v>570.31389332155993</c:v>
                </c:pt>
                <c:pt idx="3">
                  <c:v>589.1817887671001</c:v>
                </c:pt>
                <c:pt idx="4">
                  <c:v>597.01916612880007</c:v>
                </c:pt>
                <c:pt idx="5">
                  <c:v>592.47446712359999</c:v>
                </c:pt>
                <c:pt idx="6">
                  <c:v>585.30352200191999</c:v>
                </c:pt>
                <c:pt idx="7">
                  <c:v>559.90977380000004</c:v>
                </c:pt>
                <c:pt idx="8">
                  <c:v>534.97827936628005</c:v>
                </c:pt>
                <c:pt idx="9">
                  <c:v>602.15321607803003</c:v>
                </c:pt>
                <c:pt idx="10">
                  <c:v>654.11118104975992</c:v>
                </c:pt>
                <c:pt idx="11">
                  <c:v>658.96387653642012</c:v>
                </c:pt>
                <c:pt idx="12">
                  <c:v>702.94430225360009</c:v>
                </c:pt>
                <c:pt idx="13">
                  <c:v>765.24111322946987</c:v>
                </c:pt>
                <c:pt idx="14">
                  <c:v>839.54092001792992</c:v>
                </c:pt>
                <c:pt idx="15">
                  <c:v>1040.5807464565798</c:v>
                </c:pt>
                <c:pt idx="16">
                  <c:v>1221.4887258347001</c:v>
                </c:pt>
                <c:pt idx="17">
                  <c:v>1413.3623023948701</c:v>
                </c:pt>
                <c:pt idx="18">
                  <c:v>1651.23574644</c:v>
                </c:pt>
                <c:pt idx="19">
                  <c:v>1637.06596065234</c:v>
                </c:pt>
                <c:pt idx="20">
                  <c:v>1715.2939680777001</c:v>
                </c:pt>
                <c:pt idx="21">
                  <c:v>1703.719855782</c:v>
                </c:pt>
                <c:pt idx="22">
                  <c:v>1565.008002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A-45E4-84D7-4DC3B2FD1763}"/>
            </c:ext>
          </c:extLst>
        </c:ser>
        <c:ser>
          <c:idx val="5"/>
          <c:order val="1"/>
          <c:tx>
            <c:strRef>
              <c:f>'Data 2'!$C$4</c:f>
              <c:strCache>
                <c:ptCount val="1"/>
                <c:pt idx="0">
                  <c:v>Housing allowance for pensioners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rgbClr val="000000"/>
              </a:solidFill>
            </a:ln>
          </c:spPr>
          <c:invertIfNegative val="0"/>
          <c:cat>
            <c:numRef>
              <c:f>'Data 2'!$A$30:$A$52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'Data 2'!$C$30:$C$52</c:f>
              <c:numCache>
                <c:formatCode>#\ ##0.0</c:formatCode>
                <c:ptCount val="23"/>
                <c:pt idx="0">
                  <c:v>330.8093513856</c:v>
                </c:pt>
                <c:pt idx="1">
                  <c:v>345.36264482303994</c:v>
                </c:pt>
                <c:pt idx="2">
                  <c:v>357.18176733352004</c:v>
                </c:pt>
                <c:pt idx="3">
                  <c:v>369.33866859850008</c:v>
                </c:pt>
                <c:pt idx="4">
                  <c:v>387.71702805888003</c:v>
                </c:pt>
                <c:pt idx="5">
                  <c:v>406.32222267504</c:v>
                </c:pt>
                <c:pt idx="6">
                  <c:v>422.08704928116003</c:v>
                </c:pt>
                <c:pt idx="7">
                  <c:v>434.05558016599997</c:v>
                </c:pt>
                <c:pt idx="8">
                  <c:v>436.22613301034005</c:v>
                </c:pt>
                <c:pt idx="9">
                  <c:v>462.26128828528005</c:v>
                </c:pt>
                <c:pt idx="10">
                  <c:v>485.29937909222002</c:v>
                </c:pt>
                <c:pt idx="11">
                  <c:v>501.33433087492</c:v>
                </c:pt>
                <c:pt idx="12">
                  <c:v>512.17664786839998</c:v>
                </c:pt>
                <c:pt idx="13">
                  <c:v>534.94351312455001</c:v>
                </c:pt>
                <c:pt idx="14">
                  <c:v>563.09409569946001</c:v>
                </c:pt>
                <c:pt idx="15">
                  <c:v>603.46193688899996</c:v>
                </c:pt>
                <c:pt idx="16">
                  <c:v>631.63806742039992</c:v>
                </c:pt>
                <c:pt idx="17">
                  <c:v>651.33799347082004</c:v>
                </c:pt>
                <c:pt idx="18">
                  <c:v>665.52598461800005</c:v>
                </c:pt>
                <c:pt idx="19">
                  <c:v>676.58724973800008</c:v>
                </c:pt>
                <c:pt idx="20">
                  <c:v>696.67495009829997</c:v>
                </c:pt>
                <c:pt idx="21">
                  <c:v>692.87211881999997</c:v>
                </c:pt>
                <c:pt idx="22">
                  <c:v>650.22897599999999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A-45E4-84D7-4DC3B2FD1763}"/>
            </c:ext>
          </c:extLst>
        </c:ser>
        <c:ser>
          <c:idx val="0"/>
          <c:order val="2"/>
          <c:tx>
            <c:strRef>
              <c:f>'Data 2'!$D$4</c:f>
              <c:strCache>
                <c:ptCount val="1"/>
                <c:pt idx="0">
                  <c:v>Housing supplement for students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000000"/>
              </a:solidFill>
            </a:ln>
          </c:spPr>
          <c:invertIfNegative val="0"/>
          <c:cat>
            <c:numRef>
              <c:f>'Data 2'!$A$30:$A$52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'Data 2'!$D$30:$D$52</c:f>
              <c:numCache>
                <c:formatCode>#\ ##0.0</c:formatCode>
                <c:ptCount val="23"/>
                <c:pt idx="0">
                  <c:v>210.48834709951515</c:v>
                </c:pt>
                <c:pt idx="1">
                  <c:v>293.75512107007887</c:v>
                </c:pt>
                <c:pt idx="2">
                  <c:v>303.51483999999999</c:v>
                </c:pt>
                <c:pt idx="3">
                  <c:v>307.96230000000003</c:v>
                </c:pt>
                <c:pt idx="4">
                  <c:v>311.57568000000003</c:v>
                </c:pt>
                <c:pt idx="5">
                  <c:v>314.13040401288004</c:v>
                </c:pt>
                <c:pt idx="6">
                  <c:v>333.78229734624</c:v>
                </c:pt>
                <c:pt idx="7">
                  <c:v>315.47423432200003</c:v>
                </c:pt>
                <c:pt idx="8">
                  <c:v>302.15762440227002</c:v>
                </c:pt>
                <c:pt idx="9">
                  <c:v>333.03383131015005</c:v>
                </c:pt>
                <c:pt idx="10">
                  <c:v>338.56297723412001</c:v>
                </c:pt>
                <c:pt idx="11">
                  <c:v>318.78901434515006</c:v>
                </c:pt>
                <c:pt idx="12">
                  <c:v>301.26956135599994</c:v>
                </c:pt>
                <c:pt idx="13">
                  <c:v>296.30524140027001</c:v>
                </c:pt>
                <c:pt idx="14">
                  <c:v>300.88187329550999</c:v>
                </c:pt>
                <c:pt idx="15">
                  <c:v>302.15836917755996</c:v>
                </c:pt>
                <c:pt idx="16">
                  <c:v>298.96850019739998</c:v>
                </c:pt>
                <c:pt idx="17">
                  <c:v>163.24455686636</c:v>
                </c:pt>
                <c:pt idx="18">
                  <c:v>10.25668576659</c:v>
                </c:pt>
                <c:pt idx="19">
                  <c:v>14.815826798940002</c:v>
                </c:pt>
                <c:pt idx="20">
                  <c:v>15.209411909550001</c:v>
                </c:pt>
                <c:pt idx="21">
                  <c:v>13.336319051999999</c:v>
                </c:pt>
                <c:pt idx="22">
                  <c:v>15.675876000000001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FA-45E4-84D7-4DC3B2FD1763}"/>
            </c:ext>
          </c:extLst>
        </c:ser>
        <c:ser>
          <c:idx val="1"/>
          <c:order val="3"/>
          <c:tx>
            <c:strRef>
              <c:f>'Data 2'!$E$4</c:f>
              <c:strCache>
                <c:ptCount val="1"/>
                <c:pt idx="0">
                  <c:v>Housing assistance for conscripts</c:v>
                </c:pt>
              </c:strCache>
            </c:strRef>
          </c:tx>
          <c:spPr>
            <a:solidFill>
              <a:schemeClr val="tx1"/>
            </a:solidFill>
            <a:ln w="6350">
              <a:solidFill>
                <a:srgbClr val="000000"/>
              </a:solidFill>
            </a:ln>
          </c:spPr>
          <c:invertIfNegative val="0"/>
          <c:cat>
            <c:numRef>
              <c:f>'Data 2'!$A$30:$A$52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'Data 2'!$E$30:$E$52</c:f>
              <c:numCache>
                <c:formatCode>#\ ##0.0</c:formatCode>
                <c:ptCount val="23"/>
                <c:pt idx="0">
                  <c:v>11.219238007780374</c:v>
                </c:pt>
                <c:pt idx="1">
                  <c:v>13.121832979297748</c:v>
                </c:pt>
                <c:pt idx="2">
                  <c:v>14.787399999999998</c:v>
                </c:pt>
                <c:pt idx="3">
                  <c:v>15.481000000000002</c:v>
                </c:pt>
                <c:pt idx="4">
                  <c:v>17.236800000000002</c:v>
                </c:pt>
                <c:pt idx="5">
                  <c:v>18.224640000000001</c:v>
                </c:pt>
                <c:pt idx="6">
                  <c:v>19.700279999999999</c:v>
                </c:pt>
                <c:pt idx="7">
                  <c:v>19.526</c:v>
                </c:pt>
                <c:pt idx="8">
                  <c:v>20.642101197520002</c:v>
                </c:pt>
                <c:pt idx="9">
                  <c:v>21.523863035770002</c:v>
                </c:pt>
                <c:pt idx="10">
                  <c:v>20.752245882340002</c:v>
                </c:pt>
                <c:pt idx="11">
                  <c:v>20.83345974885</c:v>
                </c:pt>
                <c:pt idx="12">
                  <c:v>21.688375162399996</c:v>
                </c:pt>
                <c:pt idx="13">
                  <c:v>20.197299158280003</c:v>
                </c:pt>
                <c:pt idx="14">
                  <c:v>18.665908592760001</c:v>
                </c:pt>
                <c:pt idx="15">
                  <c:v>17.620036490699999</c:v>
                </c:pt>
                <c:pt idx="16">
                  <c:v>16.844925367999998</c:v>
                </c:pt>
                <c:pt idx="17">
                  <c:v>17.43146859298</c:v>
                </c:pt>
                <c:pt idx="18">
                  <c:v>15.470581417970001</c:v>
                </c:pt>
                <c:pt idx="19">
                  <c:v>16.292885001840002</c:v>
                </c:pt>
                <c:pt idx="20">
                  <c:v>17.211491798249998</c:v>
                </c:pt>
                <c:pt idx="21">
                  <c:v>17.617488398999999</c:v>
                </c:pt>
                <c:pt idx="22">
                  <c:v>17.985621999999999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FA-45E4-84D7-4DC3B2FD1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38477440"/>
        <c:axId val="338478976"/>
      </c:barChart>
      <c:catAx>
        <c:axId val="33847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i-FI"/>
          </a:p>
        </c:txPr>
        <c:crossAx val="338478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38478976"/>
        <c:scaling>
          <c:orientation val="minMax"/>
          <c:max val="2500"/>
        </c:scaling>
        <c:delete val="0"/>
        <c:axPos val="l"/>
        <c:majorGridlines>
          <c:spPr>
            <a:ln w="3175">
              <a:solidFill>
                <a:schemeClr val="tx1"/>
              </a:solidFill>
            </a:ln>
          </c:spPr>
        </c:majorGridlines>
        <c:numFmt formatCode="#,##0" sourceLinked="0"/>
        <c:majorTickMark val="out"/>
        <c:minorTickMark val="out"/>
        <c:tickLblPos val="nextTo"/>
        <c:spPr>
          <a:ln w="635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i-FI"/>
          </a:p>
        </c:txPr>
        <c:crossAx val="338477440"/>
        <c:crosses val="autoZero"/>
        <c:crossBetween val="between"/>
        <c:majorUnit val="5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39370078740157483" l="0.39370078740157483" r="0.39370078740157483" t="0.39370078740157483" header="0.39370078740157483" footer="0.39370078740157483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03890929062529"/>
          <c:y val="0.19360582044440355"/>
          <c:w val="0.70584044922749611"/>
          <c:h val="0.66593554686362444"/>
        </c:manualLayout>
      </c:layout>
      <c:lineChart>
        <c:grouping val="standard"/>
        <c:varyColors val="0"/>
        <c:ser>
          <c:idx val="5"/>
          <c:order val="0"/>
          <c:tx>
            <c:strRef>
              <c:f>'Data 3'!$B$3</c:f>
              <c:strCache>
                <c:ptCount val="1"/>
                <c:pt idx="0">
                  <c:v>General housing allowance: households</c:v>
                </c:pt>
              </c:strCache>
            </c:strRef>
          </c:tx>
          <c:spPr>
            <a:ln w="44450" cap="flat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'Data 3'!$A$4:$A$46</c:f>
              <c:numCache>
                <c:formatCode>General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'Data 3'!$B$4:$B$51</c:f>
              <c:numCache>
                <c:formatCode>#,##0</c:formatCode>
                <c:ptCount val="48"/>
                <c:pt idx="0">
                  <c:v>49500</c:v>
                </c:pt>
                <c:pt idx="1">
                  <c:v>63000</c:v>
                </c:pt>
                <c:pt idx="2">
                  <c:v>78346</c:v>
                </c:pt>
                <c:pt idx="3">
                  <c:v>94714</c:v>
                </c:pt>
                <c:pt idx="4">
                  <c:v>98061</c:v>
                </c:pt>
                <c:pt idx="5">
                  <c:v>105151</c:v>
                </c:pt>
                <c:pt idx="6">
                  <c:v>97621</c:v>
                </c:pt>
                <c:pt idx="7">
                  <c:v>101538</c:v>
                </c:pt>
                <c:pt idx="8">
                  <c:v>102359</c:v>
                </c:pt>
                <c:pt idx="9">
                  <c:v>97914</c:v>
                </c:pt>
                <c:pt idx="10">
                  <c:v>93951</c:v>
                </c:pt>
                <c:pt idx="11">
                  <c:v>88624</c:v>
                </c:pt>
                <c:pt idx="12">
                  <c:v>82790</c:v>
                </c:pt>
                <c:pt idx="13">
                  <c:v>99584</c:v>
                </c:pt>
                <c:pt idx="14">
                  <c:v>105847</c:v>
                </c:pt>
                <c:pt idx="15">
                  <c:v>110488</c:v>
                </c:pt>
                <c:pt idx="16">
                  <c:v>146267</c:v>
                </c:pt>
                <c:pt idx="17">
                  <c:v>192833</c:v>
                </c:pt>
                <c:pt idx="18">
                  <c:v>182370</c:v>
                </c:pt>
                <c:pt idx="19">
                  <c:v>227555</c:v>
                </c:pt>
                <c:pt idx="20">
                  <c:v>213816</c:v>
                </c:pt>
                <c:pt idx="21">
                  <c:v>191884</c:v>
                </c:pt>
                <c:pt idx="22">
                  <c:v>184614</c:v>
                </c:pt>
                <c:pt idx="23">
                  <c:v>205591</c:v>
                </c:pt>
                <c:pt idx="24">
                  <c:v>206998</c:v>
                </c:pt>
                <c:pt idx="25">
                  <c:v>170352</c:v>
                </c:pt>
                <c:pt idx="26">
                  <c:v>158464</c:v>
                </c:pt>
                <c:pt idx="27">
                  <c:v>159617</c:v>
                </c:pt>
                <c:pt idx="28">
                  <c:v>158935</c:v>
                </c:pt>
                <c:pt idx="29">
                  <c:v>159298</c:v>
                </c:pt>
                <c:pt idx="30">
                  <c:v>154814</c:v>
                </c:pt>
                <c:pt idx="31">
                  <c:v>150169</c:v>
                </c:pt>
                <c:pt idx="32">
                  <c:v>142236</c:v>
                </c:pt>
                <c:pt idx="33">
                  <c:v>139386</c:v>
                </c:pt>
                <c:pt idx="34">
                  <c:v>161842</c:v>
                </c:pt>
                <c:pt idx="35">
                  <c:v>164154</c:v>
                </c:pt>
                <c:pt idx="36">
                  <c:v>167364</c:v>
                </c:pt>
                <c:pt idx="37">
                  <c:v>180665</c:v>
                </c:pt>
                <c:pt idx="38">
                  <c:v>192274</c:v>
                </c:pt>
                <c:pt idx="39">
                  <c:v>206092</c:v>
                </c:pt>
                <c:pt idx="40">
                  <c:v>246357</c:v>
                </c:pt>
                <c:pt idx="41">
                  <c:v>267356</c:v>
                </c:pt>
                <c:pt idx="42">
                  <c:v>381526</c:v>
                </c:pt>
                <c:pt idx="43">
                  <c:v>376529</c:v>
                </c:pt>
                <c:pt idx="44">
                  <c:v>379667</c:v>
                </c:pt>
                <c:pt idx="45">
                  <c:v>402559</c:v>
                </c:pt>
                <c:pt idx="46">
                  <c:v>391611</c:v>
                </c:pt>
                <c:pt idx="47">
                  <c:v>382232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83-4319-AF0D-3C0ECE324907}"/>
            </c:ext>
          </c:extLst>
        </c:ser>
        <c:ser>
          <c:idx val="0"/>
          <c:order val="1"/>
          <c:tx>
            <c:strRef>
              <c:f>'Data 3'!$C$3</c:f>
              <c:strCache>
                <c:ptCount val="1"/>
                <c:pt idx="0">
                  <c:v>Housing allowance for pensioners: persons</c:v>
                </c:pt>
              </c:strCache>
            </c:strRef>
          </c:tx>
          <c:spPr>
            <a:ln w="44450" cap="flat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'Data 3'!$A$4:$A$46</c:f>
              <c:numCache>
                <c:formatCode>General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'Data 3'!$C$4:$C$51</c:f>
              <c:numCache>
                <c:formatCode>#,##0</c:formatCode>
                <c:ptCount val="48"/>
                <c:pt idx="0">
                  <c:v>140125</c:v>
                </c:pt>
                <c:pt idx="1">
                  <c:v>148117</c:v>
                </c:pt>
                <c:pt idx="2">
                  <c:v>152145</c:v>
                </c:pt>
                <c:pt idx="3">
                  <c:v>155696</c:v>
                </c:pt>
                <c:pt idx="4">
                  <c:v>159178</c:v>
                </c:pt>
                <c:pt idx="5">
                  <c:v>157661</c:v>
                </c:pt>
                <c:pt idx="6">
                  <c:v>179483</c:v>
                </c:pt>
                <c:pt idx="7">
                  <c:v>181772</c:v>
                </c:pt>
                <c:pt idx="8">
                  <c:v>179051</c:v>
                </c:pt>
                <c:pt idx="9">
                  <c:v>166890</c:v>
                </c:pt>
                <c:pt idx="10">
                  <c:v>159009</c:v>
                </c:pt>
                <c:pt idx="11">
                  <c:v>156548</c:v>
                </c:pt>
                <c:pt idx="12">
                  <c:v>152409</c:v>
                </c:pt>
                <c:pt idx="13">
                  <c:v>152720</c:v>
                </c:pt>
                <c:pt idx="14">
                  <c:v>149100</c:v>
                </c:pt>
                <c:pt idx="15">
                  <c:v>144057</c:v>
                </c:pt>
                <c:pt idx="16">
                  <c:v>147192</c:v>
                </c:pt>
                <c:pt idx="17">
                  <c:v>151541</c:v>
                </c:pt>
                <c:pt idx="18">
                  <c:v>153763</c:v>
                </c:pt>
                <c:pt idx="19">
                  <c:v>156721</c:v>
                </c:pt>
                <c:pt idx="20">
                  <c:v>157339</c:v>
                </c:pt>
                <c:pt idx="21">
                  <c:v>156380</c:v>
                </c:pt>
                <c:pt idx="22">
                  <c:v>158576</c:v>
                </c:pt>
                <c:pt idx="23">
                  <c:v>160551</c:v>
                </c:pt>
                <c:pt idx="24">
                  <c:v>162010</c:v>
                </c:pt>
                <c:pt idx="25">
                  <c:v>163228</c:v>
                </c:pt>
                <c:pt idx="26">
                  <c:v>165222</c:v>
                </c:pt>
                <c:pt idx="27">
                  <c:v>165959</c:v>
                </c:pt>
                <c:pt idx="28">
                  <c:v>166367</c:v>
                </c:pt>
                <c:pt idx="29">
                  <c:v>168566</c:v>
                </c:pt>
                <c:pt idx="30">
                  <c:v>171652</c:v>
                </c:pt>
                <c:pt idx="31">
                  <c:v>174210</c:v>
                </c:pt>
                <c:pt idx="32">
                  <c:v>173518</c:v>
                </c:pt>
                <c:pt idx="33">
                  <c:v>175499</c:v>
                </c:pt>
                <c:pt idx="34">
                  <c:v>177916</c:v>
                </c:pt>
                <c:pt idx="35">
                  <c:v>179319</c:v>
                </c:pt>
                <c:pt idx="36">
                  <c:v>182138</c:v>
                </c:pt>
                <c:pt idx="37">
                  <c:v>184186</c:v>
                </c:pt>
                <c:pt idx="38">
                  <c:v>187675</c:v>
                </c:pt>
                <c:pt idx="39">
                  <c:v>191401</c:v>
                </c:pt>
                <c:pt idx="40">
                  <c:v>197870</c:v>
                </c:pt>
                <c:pt idx="41">
                  <c:v>201914</c:v>
                </c:pt>
                <c:pt idx="42">
                  <c:v>207322</c:v>
                </c:pt>
                <c:pt idx="43">
                  <c:v>209617</c:v>
                </c:pt>
                <c:pt idx="44">
                  <c:v>212192</c:v>
                </c:pt>
                <c:pt idx="45">
                  <c:v>213183</c:v>
                </c:pt>
                <c:pt idx="46">
                  <c:v>210441</c:v>
                </c:pt>
                <c:pt idx="47">
                  <c:v>206975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83-4319-AF0D-3C0ECE324907}"/>
            </c:ext>
          </c:extLst>
        </c:ser>
        <c:ser>
          <c:idx val="2"/>
          <c:order val="2"/>
          <c:tx>
            <c:strRef>
              <c:f>'Data 3'!$E$3</c:f>
              <c:strCache>
                <c:ptCount val="1"/>
                <c:pt idx="0">
                  <c:v>Housing assistance for conscripts, households</c:v>
                </c:pt>
              </c:strCache>
            </c:strRef>
          </c:tx>
          <c:spPr>
            <a:ln w="44450" cap="flat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BB7A-4008-BD65-43E54F851D53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7A-4008-BD65-43E54F851D53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7A-4008-BD65-43E54F851D5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BB7A-4008-BD65-43E54F851D53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BB7A-4008-BD65-43E54F851D53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7A-4008-BD65-43E54F851D53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B7A-4008-BD65-43E54F851D53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B7A-4008-BD65-43E54F851D53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B7A-4008-BD65-43E54F851D53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B7A-4008-BD65-43E54F851D53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BB7A-4008-BD65-43E54F851D53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BB7A-4008-BD65-43E54F851D53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BB7A-4008-BD65-43E54F851D53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B7A-4008-BD65-43E54F851D53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BB7A-4008-BD65-43E54F851D53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BB7A-4008-BD65-43E54F851D53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B7A-4008-BD65-43E54F851D53}"/>
              </c:ext>
            </c:extLst>
          </c:dPt>
          <c:dPt>
            <c:idx val="18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B7A-4008-BD65-43E54F851D53}"/>
              </c:ext>
            </c:extLst>
          </c:dPt>
          <c:cat>
            <c:numRef>
              <c:f>'Data 3'!$A$4:$A$46</c:f>
              <c:numCache>
                <c:formatCode>General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'Data 3'!$E$4:$E$51</c:f>
              <c:numCache>
                <c:formatCode>#,##0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3000</c:v>
                </c:pt>
                <c:pt idx="19">
                  <c:v>2926</c:v>
                </c:pt>
                <c:pt idx="20">
                  <c:v>2969</c:v>
                </c:pt>
                <c:pt idx="21">
                  <c:v>3202</c:v>
                </c:pt>
                <c:pt idx="22">
                  <c:v>3390</c:v>
                </c:pt>
                <c:pt idx="23">
                  <c:v>3431</c:v>
                </c:pt>
                <c:pt idx="24">
                  <c:v>3400</c:v>
                </c:pt>
                <c:pt idx="25">
                  <c:v>3319</c:v>
                </c:pt>
                <c:pt idx="26">
                  <c:v>3456</c:v>
                </c:pt>
                <c:pt idx="27">
                  <c:v>3486</c:v>
                </c:pt>
                <c:pt idx="28">
                  <c:v>3726</c:v>
                </c:pt>
                <c:pt idx="29">
                  <c:v>3900</c:v>
                </c:pt>
                <c:pt idx="30">
                  <c:v>3921</c:v>
                </c:pt>
                <c:pt idx="31">
                  <c:v>4212</c:v>
                </c:pt>
                <c:pt idx="32">
                  <c:v>3875</c:v>
                </c:pt>
                <c:pt idx="33">
                  <c:v>4013</c:v>
                </c:pt>
                <c:pt idx="34">
                  <c:v>4259</c:v>
                </c:pt>
                <c:pt idx="35">
                  <c:v>4280</c:v>
                </c:pt>
                <c:pt idx="36">
                  <c:v>4112</c:v>
                </c:pt>
                <c:pt idx="37">
                  <c:v>4106</c:v>
                </c:pt>
                <c:pt idx="38">
                  <c:v>4014</c:v>
                </c:pt>
                <c:pt idx="39">
                  <c:v>3829</c:v>
                </c:pt>
                <c:pt idx="40">
                  <c:v>3875</c:v>
                </c:pt>
                <c:pt idx="41">
                  <c:v>3710</c:v>
                </c:pt>
                <c:pt idx="42">
                  <c:v>3684</c:v>
                </c:pt>
                <c:pt idx="43">
                  <c:v>3694</c:v>
                </c:pt>
                <c:pt idx="44">
                  <c:v>3614</c:v>
                </c:pt>
                <c:pt idx="45">
                  <c:v>3910</c:v>
                </c:pt>
                <c:pt idx="46">
                  <c:v>3958</c:v>
                </c:pt>
                <c:pt idx="47">
                  <c:v>4077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83-4319-AF0D-3C0ECE324907}"/>
            </c:ext>
          </c:extLst>
        </c:ser>
        <c:ser>
          <c:idx val="1"/>
          <c:order val="3"/>
          <c:tx>
            <c:strRef>
              <c:f>'Data 3'!$D$3</c:f>
              <c:strCache>
                <c:ptCount val="1"/>
                <c:pt idx="0">
                  <c:v>Housing supplement for students: persons</c:v>
                </c:pt>
              </c:strCache>
            </c:strRef>
          </c:tx>
          <c:spPr>
            <a:ln w="44450" cap="flat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BB7A-4008-BD65-43E54F851D53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BB7A-4008-BD65-43E54F851D53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BB7A-4008-BD65-43E54F851D5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BB7A-4008-BD65-43E54F851D53}"/>
              </c:ext>
            </c:extLst>
          </c:dPt>
          <c:dPt>
            <c:idx val="5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BB7A-4008-BD65-43E54F851D53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BB7A-4008-BD65-43E54F851D53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BB7A-4008-BD65-43E54F851D53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BB7A-4008-BD65-43E54F851D53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BB7A-4008-BD65-43E54F851D53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BB7A-4008-BD65-43E54F851D53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BB7A-4008-BD65-43E54F851D53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BB7A-4008-BD65-43E54F851D53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BB7A-4008-BD65-43E54F851D53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BB7A-4008-BD65-43E54F851D53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BB7A-4008-BD65-43E54F851D53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BB7A-4008-BD65-43E54F851D53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2-BB7A-4008-BD65-43E54F851D53}"/>
              </c:ext>
            </c:extLst>
          </c:dPt>
          <c:dPt>
            <c:idx val="18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BB7A-4008-BD65-43E54F851D53}"/>
              </c:ext>
            </c:extLst>
          </c:dPt>
          <c:dPt>
            <c:idx val="19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BB7A-4008-BD65-43E54F851D53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44450" cap="flat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BB7A-4008-BD65-43E54F851D53}"/>
              </c:ext>
            </c:extLst>
          </c:dPt>
          <c:cat>
            <c:numRef>
              <c:f>'Data 3'!$A$4:$A$46</c:f>
              <c:numCache>
                <c:formatCode>General</c:formatCode>
                <c:ptCount val="43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</c:numCache>
            </c:numRef>
          </c:cat>
          <c:val>
            <c:numRef>
              <c:f>'Data 3'!$D$4:$D$51</c:f>
              <c:numCache>
                <c:formatCode>#,##0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87165</c:v>
                </c:pt>
                <c:pt idx="21">
                  <c:v>89992</c:v>
                </c:pt>
                <c:pt idx="22">
                  <c:v>91843</c:v>
                </c:pt>
                <c:pt idx="23">
                  <c:v>93825</c:v>
                </c:pt>
                <c:pt idx="24">
                  <c:v>92203</c:v>
                </c:pt>
                <c:pt idx="25">
                  <c:v>142300</c:v>
                </c:pt>
                <c:pt idx="26">
                  <c:v>151006</c:v>
                </c:pt>
                <c:pt idx="27">
                  <c:v>155151</c:v>
                </c:pt>
                <c:pt idx="28">
                  <c:v>157433</c:v>
                </c:pt>
                <c:pt idx="29">
                  <c:v>157364</c:v>
                </c:pt>
                <c:pt idx="30">
                  <c:v>157016</c:v>
                </c:pt>
                <c:pt idx="31">
                  <c:v>151107</c:v>
                </c:pt>
                <c:pt idx="32">
                  <c:v>145666</c:v>
                </c:pt>
                <c:pt idx="33">
                  <c:v>149649</c:v>
                </c:pt>
                <c:pt idx="34">
                  <c:v>159201</c:v>
                </c:pt>
                <c:pt idx="35">
                  <c:v>157045</c:v>
                </c:pt>
                <c:pt idx="36">
                  <c:v>150985</c:v>
                </c:pt>
                <c:pt idx="37">
                  <c:v>149968</c:v>
                </c:pt>
                <c:pt idx="38">
                  <c:v>150333</c:v>
                </c:pt>
                <c:pt idx="39">
                  <c:v>151851</c:v>
                </c:pt>
                <c:pt idx="40">
                  <c:v>151728</c:v>
                </c:pt>
                <c:pt idx="41">
                  <c:v>148952</c:v>
                </c:pt>
                <c:pt idx="42">
                  <c:v>11501</c:v>
                </c:pt>
                <c:pt idx="43">
                  <c:v>11207</c:v>
                </c:pt>
                <c:pt idx="44">
                  <c:v>10812</c:v>
                </c:pt>
                <c:pt idx="45">
                  <c:v>7988</c:v>
                </c:pt>
                <c:pt idx="46">
                  <c:v>7682</c:v>
                </c:pt>
                <c:pt idx="47">
                  <c:v>8151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83-4319-AF0D-3C0ECE324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8477440"/>
        <c:axId val="338478976"/>
      </c:lineChart>
      <c:catAx>
        <c:axId val="33847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3847897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338478976"/>
        <c:scaling>
          <c:orientation val="minMax"/>
          <c:max val="4100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" sourceLinked="0"/>
        <c:majorTickMark val="out"/>
        <c:minorTickMark val="out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338477440"/>
        <c:crosses val="autoZero"/>
        <c:crossBetween val="midCat"/>
        <c:majorUnit val="50000"/>
        <c:min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642537436443652E-2"/>
          <c:y val="0.16436751355089113"/>
          <c:w val="0.80725535395032155"/>
          <c:h val="0.69586997092785496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'Data 4'!$C$3</c:f>
              <c:strCache>
                <c:ptCount val="1"/>
                <c:pt idx="0">
                  <c:v>General housing allowance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'Data 4'!$A$4:$A$23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</c:v>
                </c:pt>
              </c:strCache>
            </c:strRef>
          </c:cat>
          <c:val>
            <c:numRef>
              <c:f>'Data 4'!$C$4:$C$23</c:f>
              <c:numCache>
                <c:formatCode>#,##0</c:formatCode>
                <c:ptCount val="20"/>
                <c:pt idx="0">
                  <c:v>43412</c:v>
                </c:pt>
                <c:pt idx="1">
                  <c:v>43640</c:v>
                </c:pt>
                <c:pt idx="2">
                  <c:v>47414</c:v>
                </c:pt>
                <c:pt idx="3">
                  <c:v>61937</c:v>
                </c:pt>
                <c:pt idx="4">
                  <c:v>128526</c:v>
                </c:pt>
                <c:pt idx="5">
                  <c:v>69443</c:v>
                </c:pt>
                <c:pt idx="6">
                  <c:v>48522</c:v>
                </c:pt>
                <c:pt idx="7">
                  <c:v>40937</c:v>
                </c:pt>
                <c:pt idx="8">
                  <c:v>34078</c:v>
                </c:pt>
                <c:pt idx="9">
                  <c:v>25632</c:v>
                </c:pt>
                <c:pt idx="10">
                  <c:v>20821</c:v>
                </c:pt>
                <c:pt idx="11">
                  <c:v>20098</c:v>
                </c:pt>
                <c:pt idx="12">
                  <c:v>13169</c:v>
                </c:pt>
                <c:pt idx="13">
                  <c:v>777</c:v>
                </c:pt>
                <c:pt idx="14">
                  <c:v>359</c:v>
                </c:pt>
                <c:pt idx="15">
                  <c:v>155</c:v>
                </c:pt>
                <c:pt idx="16">
                  <c:v>93</c:v>
                </c:pt>
                <c:pt idx="17">
                  <c:v>59</c:v>
                </c:pt>
                <c:pt idx="18">
                  <c:v>28</c:v>
                </c:pt>
                <c:pt idx="1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3-4A79-ADCF-B408E35F2222}"/>
            </c:ext>
          </c:extLst>
        </c:ser>
        <c:ser>
          <c:idx val="2"/>
          <c:order val="1"/>
          <c:tx>
            <c:strRef>
              <c:f>'Data 4'!$D$3</c:f>
              <c:strCache>
                <c:ptCount val="1"/>
                <c:pt idx="0">
                  <c:v>Housing allowance for pensioners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rgbClr val="000000"/>
              </a:solidFill>
            </a:ln>
          </c:spPr>
          <c:invertIfNegative val="0"/>
          <c:cat>
            <c:strRef>
              <c:f>'Data 4'!$A$4:$A$23</c:f>
              <c:strCache>
                <c:ptCount val="20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</c:v>
                </c:pt>
              </c:strCache>
            </c:strRef>
          </c:cat>
          <c:val>
            <c:numRef>
              <c:f>'Data 4'!$D$4:$D$23</c:f>
              <c:numCache>
                <c:formatCode>#,##0</c:formatCode>
                <c:ptCount val="20"/>
                <c:pt idx="3">
                  <c:v>329</c:v>
                </c:pt>
                <c:pt idx="4">
                  <c:v>3108</c:v>
                </c:pt>
                <c:pt idx="5">
                  <c:v>5128</c:v>
                </c:pt>
                <c:pt idx="6">
                  <c:v>5904</c:v>
                </c:pt>
                <c:pt idx="7">
                  <c:v>5696</c:v>
                </c:pt>
                <c:pt idx="8">
                  <c:v>5940</c:v>
                </c:pt>
                <c:pt idx="9">
                  <c:v>6272</c:v>
                </c:pt>
                <c:pt idx="10">
                  <c:v>8136</c:v>
                </c:pt>
                <c:pt idx="11">
                  <c:v>11924</c:v>
                </c:pt>
                <c:pt idx="12">
                  <c:v>18686</c:v>
                </c:pt>
                <c:pt idx="13">
                  <c:v>37044</c:v>
                </c:pt>
                <c:pt idx="14">
                  <c:v>34772</c:v>
                </c:pt>
                <c:pt idx="15">
                  <c:v>23665</c:v>
                </c:pt>
                <c:pt idx="16">
                  <c:v>16245</c:v>
                </c:pt>
                <c:pt idx="17">
                  <c:v>12936</c:v>
                </c:pt>
                <c:pt idx="18">
                  <c:v>8369</c:v>
                </c:pt>
                <c:pt idx="19">
                  <c:v>2821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3-4A79-ADCF-B408E35F2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14814336"/>
        <c:axId val="114816128"/>
      </c:barChart>
      <c:catAx>
        <c:axId val="114814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14816128"/>
        <c:crosses val="autoZero"/>
        <c:auto val="1"/>
        <c:lblAlgn val="l"/>
        <c:lblOffset val="100"/>
        <c:noMultiLvlLbl val="0"/>
      </c:catAx>
      <c:valAx>
        <c:axId val="114816128"/>
        <c:scaling>
          <c:orientation val="minMax"/>
          <c:max val="160000"/>
          <c:min val="0"/>
        </c:scaling>
        <c:delete val="0"/>
        <c:axPos val="b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title>
          <c:tx>
            <c:strRef>
              <c:f>'Data 4'!$A$3</c:f>
              <c:strCache>
                <c:ptCount val="1"/>
                <c:pt idx="0">
                  <c:v>Age group</c:v>
                </c:pt>
              </c:strCache>
            </c:strRef>
          </c:tx>
          <c:layout>
            <c:manualLayout>
              <c:xMode val="edge"/>
              <c:yMode val="edge"/>
              <c:x val="1.6656396211343152E-2"/>
              <c:y val="0.12328567286029757"/>
            </c:manualLayout>
          </c:layout>
          <c:overlay val="0"/>
          <c:spPr>
            <a:noFill/>
            <a:ln w="25400">
              <a:noFill/>
            </a:ln>
          </c:spPr>
          <c:txPr>
            <a:bodyPr rot="0" vert="horz"/>
            <a:lstStyle/>
            <a:p>
              <a:pPr algn="ctr">
                <a:defRPr/>
              </a:pPr>
              <a:endParaRPr lang="fi-FI"/>
            </a:p>
          </c:txPr>
        </c:title>
        <c:numFmt formatCode="#,##0" sourceLinked="0"/>
        <c:majorTickMark val="out"/>
        <c:minorTickMark val="out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14814336"/>
        <c:crosses val="autoZero"/>
        <c:crossBetween val="between"/>
        <c:majorUnit val="20000"/>
        <c:min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4139468059722704E-2"/>
          <c:y val="0.91787792483386399"/>
          <c:w val="0.83312610101687001"/>
          <c:h val="4.0573412742670623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913068837409812E-2"/>
          <c:y val="0.21347048640196573"/>
          <c:w val="0.74284311562503968"/>
          <c:h val="0.661875691070531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5'!$B$4</c:f>
              <c:strCache>
                <c:ptCount val="1"/>
                <c:pt idx="0">
                  <c:v>Rental¹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5'!$A$30:$A$52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'Data 5'!$B$30:$B$52</c:f>
              <c:numCache>
                <c:formatCode>#\ ##0.0</c:formatCode>
                <c:ptCount val="23"/>
                <c:pt idx="0">
                  <c:v>646.77852214560005</c:v>
                </c:pt>
                <c:pt idx="1">
                  <c:v>537.19195166676002</c:v>
                </c:pt>
                <c:pt idx="2">
                  <c:v>547.90916841891999</c:v>
                </c:pt>
                <c:pt idx="3">
                  <c:v>568.9768220615</c:v>
                </c:pt>
                <c:pt idx="4">
                  <c:v>578.30598691704006</c:v>
                </c:pt>
                <c:pt idx="5">
                  <c:v>574.19208926736007</c:v>
                </c:pt>
                <c:pt idx="6">
                  <c:v>566.43974823168003</c:v>
                </c:pt>
                <c:pt idx="7">
                  <c:v>539.39927572700003</c:v>
                </c:pt>
                <c:pt idx="8">
                  <c:v>513.31616604429007</c:v>
                </c:pt>
                <c:pt idx="9">
                  <c:v>578.17447990065011</c:v>
                </c:pt>
                <c:pt idx="10">
                  <c:v>633.10890640641992</c:v>
                </c:pt>
                <c:pt idx="11">
                  <c:v>639.28365542180006</c:v>
                </c:pt>
                <c:pt idx="12">
                  <c:v>680.14855180200004</c:v>
                </c:pt>
                <c:pt idx="13">
                  <c:v>740.99506186898986</c:v>
                </c:pt>
                <c:pt idx="14">
                  <c:v>813.88770942882002</c:v>
                </c:pt>
                <c:pt idx="15">
                  <c:v>1005.00952366836</c:v>
                </c:pt>
                <c:pt idx="16">
                  <c:v>1176.2054385745</c:v>
                </c:pt>
                <c:pt idx="17">
                  <c:v>1367.6770438673898</c:v>
                </c:pt>
                <c:pt idx="18">
                  <c:v>1606.90885705452</c:v>
                </c:pt>
                <c:pt idx="19">
                  <c:v>1594.7263732878</c:v>
                </c:pt>
                <c:pt idx="20">
                  <c:v>1670.9309110842</c:v>
                </c:pt>
                <c:pt idx="21">
                  <c:v>1662.4708305659999</c:v>
                </c:pt>
                <c:pt idx="22">
                  <c:v>1528.099522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5-4078-AC9F-7F06801A031A}"/>
            </c:ext>
          </c:extLst>
        </c:ser>
        <c:ser>
          <c:idx val="1"/>
          <c:order val="1"/>
          <c:tx>
            <c:strRef>
              <c:f>'Data 5'!$C$4</c:f>
              <c:strCache>
                <c:ptCount val="1"/>
                <c:pt idx="0">
                  <c:v>Owner-occupied</c:v>
                </c:pt>
              </c:strCache>
            </c:strRef>
          </c:tx>
          <c:spPr>
            <a:solidFill>
              <a:schemeClr val="accent6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5'!$A$30:$A$52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'Data 5'!$C$30:$C$52</c:f>
              <c:numCache>
                <c:formatCode>#\ ##0.0</c:formatCode>
                <c:ptCount val="23"/>
                <c:pt idx="0">
                  <c:v>26.054715340800001</c:v>
                </c:pt>
                <c:pt idx="1">
                  <c:v>25.002214534439997</c:v>
                </c:pt>
                <c:pt idx="2">
                  <c:v>22.404724902639998</c:v>
                </c:pt>
                <c:pt idx="3">
                  <c:v>20.204966705600004</c:v>
                </c:pt>
                <c:pt idx="4">
                  <c:v>18.713179211760004</c:v>
                </c:pt>
                <c:pt idx="5">
                  <c:v>18.28237785624</c:v>
                </c:pt>
                <c:pt idx="6">
                  <c:v>18.863773770240002</c:v>
                </c:pt>
                <c:pt idx="7">
                  <c:v>20.510498073000001</c:v>
                </c:pt>
                <c:pt idx="8">
                  <c:v>21.662113321990002</c:v>
                </c:pt>
                <c:pt idx="9">
                  <c:v>23.978736177380004</c:v>
                </c:pt>
                <c:pt idx="10">
                  <c:v>21.002274643340002</c:v>
                </c:pt>
                <c:pt idx="11">
                  <c:v>19.68022111462</c:v>
                </c:pt>
                <c:pt idx="12">
                  <c:v>22.7957504516</c:v>
                </c:pt>
                <c:pt idx="13">
                  <c:v>24.246051360479999</c:v>
                </c:pt>
                <c:pt idx="14">
                  <c:v>25.65321058911</c:v>
                </c:pt>
                <c:pt idx="15">
                  <c:v>35.571222788219991</c:v>
                </c:pt>
                <c:pt idx="16">
                  <c:v>45.283287260199991</c:v>
                </c:pt>
                <c:pt idx="17">
                  <c:v>45.685258527480002</c:v>
                </c:pt>
                <c:pt idx="18">
                  <c:v>44.326889008420004</c:v>
                </c:pt>
                <c:pt idx="19">
                  <c:v>42.339587342580003</c:v>
                </c:pt>
                <c:pt idx="20">
                  <c:v>44.363056993499995</c:v>
                </c:pt>
                <c:pt idx="21">
                  <c:v>41.249025216</c:v>
                </c:pt>
                <c:pt idx="22">
                  <c:v>36.908479999999997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15-4078-AC9F-7F06801A0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14814336"/>
        <c:axId val="114816128"/>
      </c:barChart>
      <c:catAx>
        <c:axId val="11481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148161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4816128"/>
        <c:scaling>
          <c:orientation val="minMax"/>
          <c:max val="1800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numFmt formatCode="#,##0" sourceLinked="0"/>
        <c:majorTickMark val="out"/>
        <c:minorTickMark val="out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14814336"/>
        <c:crosses val="autoZero"/>
        <c:crossBetween val="between"/>
        <c:majorUnit val="2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21262378434577E-2"/>
          <c:y val="0.22950190800618009"/>
          <c:w val="0.72872588027945784"/>
          <c:h val="0.67465564676755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6'!$C$4</c:f>
              <c:strCache>
                <c:ptCount val="1"/>
                <c:pt idx="0">
                  <c:v>Rental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6'!$A$209:$A$340</c:f>
              <c:numCache>
                <c:formatCode>General</c:formatCode>
                <c:ptCount val="132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  <c:pt idx="60">
                  <c:v>2017</c:v>
                </c:pt>
                <c:pt idx="72">
                  <c:v>2018</c:v>
                </c:pt>
                <c:pt idx="84">
                  <c:v>2019</c:v>
                </c:pt>
                <c:pt idx="96">
                  <c:v>2020</c:v>
                </c:pt>
                <c:pt idx="108">
                  <c:v>2021</c:v>
                </c:pt>
                <c:pt idx="120">
                  <c:v>2022</c:v>
                </c:pt>
              </c:numCache>
            </c:numRef>
          </c:cat>
          <c:val>
            <c:numRef>
              <c:f>'Data 6'!$C$209:$C$340</c:f>
              <c:numCache>
                <c:formatCode>#,##0</c:formatCode>
                <c:ptCount val="132"/>
                <c:pt idx="0">
                  <c:v>157370</c:v>
                </c:pt>
                <c:pt idx="1">
                  <c:v>158006</c:v>
                </c:pt>
                <c:pt idx="2">
                  <c:v>160764</c:v>
                </c:pt>
                <c:pt idx="3">
                  <c:v>164386</c:v>
                </c:pt>
                <c:pt idx="4">
                  <c:v>165570</c:v>
                </c:pt>
                <c:pt idx="5">
                  <c:v>165590</c:v>
                </c:pt>
                <c:pt idx="6">
                  <c:v>165771</c:v>
                </c:pt>
                <c:pt idx="7">
                  <c:v>164994</c:v>
                </c:pt>
                <c:pt idx="8">
                  <c:v>161414</c:v>
                </c:pt>
                <c:pt idx="9">
                  <c:v>161977</c:v>
                </c:pt>
                <c:pt idx="10">
                  <c:v>166076</c:v>
                </c:pt>
                <c:pt idx="11">
                  <c:v>170508</c:v>
                </c:pt>
                <c:pt idx="12">
                  <c:v>169829</c:v>
                </c:pt>
                <c:pt idx="13">
                  <c:v>171668</c:v>
                </c:pt>
                <c:pt idx="14">
                  <c:v>175443</c:v>
                </c:pt>
                <c:pt idx="15">
                  <c:v>178102</c:v>
                </c:pt>
                <c:pt idx="16">
                  <c:v>179866</c:v>
                </c:pt>
                <c:pt idx="17">
                  <c:v>178839</c:v>
                </c:pt>
                <c:pt idx="18">
                  <c:v>178360</c:v>
                </c:pt>
                <c:pt idx="19">
                  <c:v>177399</c:v>
                </c:pt>
                <c:pt idx="20">
                  <c:v>173514</c:v>
                </c:pt>
                <c:pt idx="21">
                  <c:v>173545</c:v>
                </c:pt>
                <c:pt idx="22">
                  <c:v>177233</c:v>
                </c:pt>
                <c:pt idx="23">
                  <c:v>181890</c:v>
                </c:pt>
                <c:pt idx="24">
                  <c:v>181648</c:v>
                </c:pt>
                <c:pt idx="25">
                  <c:v>184394</c:v>
                </c:pt>
                <c:pt idx="26">
                  <c:v>187715</c:v>
                </c:pt>
                <c:pt idx="27">
                  <c:v>190578</c:v>
                </c:pt>
                <c:pt idx="28">
                  <c:v>191985</c:v>
                </c:pt>
                <c:pt idx="29">
                  <c:v>191567</c:v>
                </c:pt>
                <c:pt idx="30">
                  <c:v>191256</c:v>
                </c:pt>
                <c:pt idx="31">
                  <c:v>190952</c:v>
                </c:pt>
                <c:pt idx="32">
                  <c:v>186690</c:v>
                </c:pt>
                <c:pt idx="33">
                  <c:v>187832</c:v>
                </c:pt>
                <c:pt idx="34">
                  <c:v>191664</c:v>
                </c:pt>
                <c:pt idx="35">
                  <c:v>194949</c:v>
                </c:pt>
                <c:pt idx="36" formatCode="##\ ##0">
                  <c:v>195478</c:v>
                </c:pt>
                <c:pt idx="37" formatCode="##\ ##0">
                  <c:v>200051</c:v>
                </c:pt>
                <c:pt idx="38" formatCode="##\ ##0">
                  <c:v>205660</c:v>
                </c:pt>
                <c:pt idx="39" formatCode="##\ ##0">
                  <c:v>212265</c:v>
                </c:pt>
                <c:pt idx="40" formatCode="##\ ##0">
                  <c:v>215532</c:v>
                </c:pt>
                <c:pt idx="41" formatCode="##\ ##0">
                  <c:v>215790</c:v>
                </c:pt>
                <c:pt idx="42" formatCode="##\ ##0">
                  <c:v>216828</c:v>
                </c:pt>
                <c:pt idx="43" formatCode="##\ ##0">
                  <c:v>216712</c:v>
                </c:pt>
                <c:pt idx="44" formatCode="##\ ##0">
                  <c:v>213069</c:v>
                </c:pt>
                <c:pt idx="45" formatCode="##\ ##0">
                  <c:v>217212</c:v>
                </c:pt>
                <c:pt idx="46" formatCode="##\ ##0">
                  <c:v>223460</c:v>
                </c:pt>
                <c:pt idx="47" formatCode="##\ ##0">
                  <c:v>230797</c:v>
                </c:pt>
                <c:pt idx="48" formatCode="##\ ##0">
                  <c:v>230533</c:v>
                </c:pt>
                <c:pt idx="49" formatCode="##\ ##0">
                  <c:v>235916</c:v>
                </c:pt>
                <c:pt idx="50" formatCode="##\ ##0">
                  <c:v>240223</c:v>
                </c:pt>
                <c:pt idx="51" formatCode="##\ ##0">
                  <c:v>244449</c:v>
                </c:pt>
                <c:pt idx="52" formatCode="##\ ##0">
                  <c:v>247964</c:v>
                </c:pt>
                <c:pt idx="53" formatCode="##\ ##0">
                  <c:v>248898</c:v>
                </c:pt>
                <c:pt idx="54" formatCode="##\ ##0">
                  <c:v>249717</c:v>
                </c:pt>
                <c:pt idx="55" formatCode="##\ ##0">
                  <c:v>247721</c:v>
                </c:pt>
                <c:pt idx="56" formatCode="##\ ##0">
                  <c:v>238140</c:v>
                </c:pt>
                <c:pt idx="57" formatCode="##\ ##0">
                  <c:v>240619</c:v>
                </c:pt>
                <c:pt idx="58" formatCode="##\ ##0">
                  <c:v>244278</c:v>
                </c:pt>
                <c:pt idx="59" formatCode="##\ ##0">
                  <c:v>249823</c:v>
                </c:pt>
                <c:pt idx="60" formatCode="##\ ##0">
                  <c:v>248509</c:v>
                </c:pt>
                <c:pt idx="61" formatCode="##\ ##0">
                  <c:v>252847</c:v>
                </c:pt>
                <c:pt idx="62" formatCode="##\ ##0">
                  <c:v>254534</c:v>
                </c:pt>
                <c:pt idx="63" formatCode="##\ ##0">
                  <c:v>257858</c:v>
                </c:pt>
                <c:pt idx="64" formatCode="##\ ##0">
                  <c:v>257858</c:v>
                </c:pt>
                <c:pt idx="65" formatCode="##\ ##0">
                  <c:v>258178</c:v>
                </c:pt>
                <c:pt idx="66" formatCode="##\ ##0">
                  <c:v>258985</c:v>
                </c:pt>
                <c:pt idx="67" formatCode="##\ ##0">
                  <c:v>288050</c:v>
                </c:pt>
                <c:pt idx="68" formatCode="##\ ##0">
                  <c:v>331376</c:v>
                </c:pt>
                <c:pt idx="69" formatCode="##\ ##0">
                  <c:v>352135</c:v>
                </c:pt>
                <c:pt idx="70" formatCode="##\ ##0">
                  <c:v>359610</c:v>
                </c:pt>
                <c:pt idx="71" formatCode="##\ ##0">
                  <c:v>363776</c:v>
                </c:pt>
                <c:pt idx="72" formatCode="##\ ##0">
                  <c:v>360112</c:v>
                </c:pt>
                <c:pt idx="73" formatCode="##\ ##0">
                  <c:v>363354</c:v>
                </c:pt>
                <c:pt idx="74" formatCode="##\ ##0">
                  <c:v>362659</c:v>
                </c:pt>
                <c:pt idx="75" formatCode="##\ ##0">
                  <c:v>362728</c:v>
                </c:pt>
                <c:pt idx="76" formatCode="##\ ##0">
                  <c:v>360576</c:v>
                </c:pt>
                <c:pt idx="77" formatCode="##\ ##0">
                  <c:v>350582</c:v>
                </c:pt>
                <c:pt idx="78" formatCode="##\ ##0">
                  <c:v>339113</c:v>
                </c:pt>
                <c:pt idx="79" formatCode="##\ ##0">
                  <c:v>325745</c:v>
                </c:pt>
                <c:pt idx="80" formatCode="##\ ##0">
                  <c:v>331014</c:v>
                </c:pt>
                <c:pt idx="81" formatCode="##\ ##0">
                  <c:v>344810</c:v>
                </c:pt>
                <c:pt idx="82" formatCode="##\ ##0">
                  <c:v>355072</c:v>
                </c:pt>
                <c:pt idx="83" formatCode="##\ ##0">
                  <c:v>359797</c:v>
                </c:pt>
                <c:pt idx="84" formatCode="##\ ##0">
                  <c:v>356631</c:v>
                </c:pt>
                <c:pt idx="85" formatCode="##\ ##0">
                  <c:v>359314</c:v>
                </c:pt>
                <c:pt idx="86" formatCode="##\ ##0">
                  <c:v>357907</c:v>
                </c:pt>
                <c:pt idx="87" formatCode="##\ ##0">
                  <c:v>357601</c:v>
                </c:pt>
                <c:pt idx="88" formatCode="##\ ##0">
                  <c:v>355038</c:v>
                </c:pt>
                <c:pt idx="89" formatCode="##\ ##0">
                  <c:v>346971</c:v>
                </c:pt>
                <c:pt idx="90" formatCode="##\ ##0">
                  <c:v>336180</c:v>
                </c:pt>
                <c:pt idx="91" formatCode="##\ ##0">
                  <c:v>331646</c:v>
                </c:pt>
                <c:pt idx="92" formatCode="##\ ##0">
                  <c:v>336600</c:v>
                </c:pt>
                <c:pt idx="93" formatCode="##\ ##0">
                  <c:v>347540</c:v>
                </c:pt>
                <c:pt idx="94" formatCode="##\ ##0">
                  <c:v>356536</c:v>
                </c:pt>
                <c:pt idx="95" formatCode="##\ ##0">
                  <c:v>363668</c:v>
                </c:pt>
                <c:pt idx="96" formatCode="##\ ##0">
                  <c:v>358670</c:v>
                </c:pt>
                <c:pt idx="97" formatCode="##\ ##0">
                  <c:v>359582</c:v>
                </c:pt>
                <c:pt idx="98" formatCode="##\ ##0">
                  <c:v>360584</c:v>
                </c:pt>
                <c:pt idx="99" formatCode="##\ ##0">
                  <c:v>363802</c:v>
                </c:pt>
                <c:pt idx="100" formatCode="##\ ##0">
                  <c:v>369417</c:v>
                </c:pt>
                <c:pt idx="101" formatCode="##\ ##0">
                  <c:v>370571</c:v>
                </c:pt>
                <c:pt idx="102" formatCode="##\ ##0">
                  <c:v>367126</c:v>
                </c:pt>
                <c:pt idx="103" formatCode="##\ ##0">
                  <c:v>362740</c:v>
                </c:pt>
                <c:pt idx="104" formatCode="##\ ##0">
                  <c:v>368928</c:v>
                </c:pt>
                <c:pt idx="105" formatCode="##\ ##0">
                  <c:v>381905</c:v>
                </c:pt>
                <c:pt idx="106" formatCode="##\ ##0">
                  <c:v>384981</c:v>
                </c:pt>
                <c:pt idx="107" formatCode="##\ ##0">
                  <c:v>385437</c:v>
                </c:pt>
                <c:pt idx="108" formatCode="##\ ##0">
                  <c:v>385313</c:v>
                </c:pt>
                <c:pt idx="109" formatCode="##\ ##0">
                  <c:v>385822</c:v>
                </c:pt>
                <c:pt idx="110" formatCode="##\ ##0">
                  <c:v>385988</c:v>
                </c:pt>
                <c:pt idx="111" formatCode="##\ ##0">
                  <c:v>386729</c:v>
                </c:pt>
                <c:pt idx="112" formatCode="##\ ##0">
                  <c:v>383706</c:v>
                </c:pt>
                <c:pt idx="113" formatCode="##\ ##0">
                  <c:v>374143</c:v>
                </c:pt>
                <c:pt idx="114" formatCode="##\ ##0">
                  <c:v>362362</c:v>
                </c:pt>
                <c:pt idx="115" formatCode="##\ ##0">
                  <c:v>354363</c:v>
                </c:pt>
                <c:pt idx="116" formatCode="##\ ##0">
                  <c:v>357135</c:v>
                </c:pt>
                <c:pt idx="117" formatCode="##\ ##0">
                  <c:v>368155</c:v>
                </c:pt>
                <c:pt idx="118" formatCode="##\ ##0">
                  <c:v>373711</c:v>
                </c:pt>
                <c:pt idx="119" formatCode="##\ ##0">
                  <c:v>376232</c:v>
                </c:pt>
                <c:pt idx="120" formatCode="##\ ##0">
                  <c:v>373736</c:v>
                </c:pt>
                <c:pt idx="121" formatCode="##\ ##0">
                  <c:v>373954</c:v>
                </c:pt>
                <c:pt idx="122" formatCode="##\ ##0">
                  <c:v>373607</c:v>
                </c:pt>
                <c:pt idx="123" formatCode="##\ ##0">
                  <c:v>373758</c:v>
                </c:pt>
                <c:pt idx="124" formatCode="##\ ##0">
                  <c:v>369177</c:v>
                </c:pt>
                <c:pt idx="125" formatCode="##\ ##0">
                  <c:v>360267</c:v>
                </c:pt>
                <c:pt idx="126" formatCode="##\ ##0">
                  <c:v>348705</c:v>
                </c:pt>
                <c:pt idx="127" formatCode="##\ ##0">
                  <c:v>340514</c:v>
                </c:pt>
                <c:pt idx="128" formatCode="##\ ##0">
                  <c:v>345840</c:v>
                </c:pt>
                <c:pt idx="129" formatCode="##\ ##0">
                  <c:v>358736</c:v>
                </c:pt>
                <c:pt idx="130" formatCode="##\ ##0">
                  <c:v>364138</c:v>
                </c:pt>
                <c:pt idx="131" formatCode="##\ ##0">
                  <c:v>367341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E-4240-BD69-94A1D71A1BC8}"/>
            </c:ext>
          </c:extLst>
        </c:ser>
        <c:ser>
          <c:idx val="1"/>
          <c:order val="1"/>
          <c:tx>
            <c:strRef>
              <c:f>'Data 6'!$D$4</c:f>
              <c:strCache>
                <c:ptCount val="1"/>
                <c:pt idx="0">
                  <c:v>Owner-occupied</c:v>
                </c:pt>
              </c:strCache>
            </c:strRef>
          </c:tx>
          <c:spPr>
            <a:solidFill>
              <a:schemeClr val="accent6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6'!$A$209:$A$340</c:f>
              <c:numCache>
                <c:formatCode>General</c:formatCode>
                <c:ptCount val="132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  <c:pt idx="60">
                  <c:v>2017</c:v>
                </c:pt>
                <c:pt idx="72">
                  <c:v>2018</c:v>
                </c:pt>
                <c:pt idx="84">
                  <c:v>2019</c:v>
                </c:pt>
                <c:pt idx="96">
                  <c:v>2020</c:v>
                </c:pt>
                <c:pt idx="108">
                  <c:v>2021</c:v>
                </c:pt>
                <c:pt idx="120">
                  <c:v>2022</c:v>
                </c:pt>
              </c:numCache>
            </c:numRef>
          </c:cat>
          <c:val>
            <c:numRef>
              <c:f>'Data 6'!$D$209:$D$340</c:f>
              <c:numCache>
                <c:formatCode>#,##0</c:formatCode>
                <c:ptCount val="132"/>
                <c:pt idx="0">
                  <c:v>8966</c:v>
                </c:pt>
                <c:pt idx="1">
                  <c:v>8986</c:v>
                </c:pt>
                <c:pt idx="2">
                  <c:v>9254</c:v>
                </c:pt>
                <c:pt idx="3">
                  <c:v>9592</c:v>
                </c:pt>
                <c:pt idx="4">
                  <c:v>9661</c:v>
                </c:pt>
                <c:pt idx="5">
                  <c:v>9624</c:v>
                </c:pt>
                <c:pt idx="6">
                  <c:v>9478</c:v>
                </c:pt>
                <c:pt idx="7">
                  <c:v>9345</c:v>
                </c:pt>
                <c:pt idx="8">
                  <c:v>9320</c:v>
                </c:pt>
                <c:pt idx="9">
                  <c:v>9548</c:v>
                </c:pt>
                <c:pt idx="10">
                  <c:v>9832</c:v>
                </c:pt>
                <c:pt idx="11">
                  <c:v>10157</c:v>
                </c:pt>
                <c:pt idx="12">
                  <c:v>10076</c:v>
                </c:pt>
                <c:pt idx="13">
                  <c:v>10035</c:v>
                </c:pt>
                <c:pt idx="14">
                  <c:v>10271</c:v>
                </c:pt>
                <c:pt idx="15">
                  <c:v>10432</c:v>
                </c:pt>
                <c:pt idx="16">
                  <c:v>10406</c:v>
                </c:pt>
                <c:pt idx="17">
                  <c:v>10244</c:v>
                </c:pt>
                <c:pt idx="18">
                  <c:v>10052</c:v>
                </c:pt>
                <c:pt idx="19">
                  <c:v>9883</c:v>
                </c:pt>
                <c:pt idx="20">
                  <c:v>9773</c:v>
                </c:pt>
                <c:pt idx="21">
                  <c:v>9879</c:v>
                </c:pt>
                <c:pt idx="22">
                  <c:v>10097</c:v>
                </c:pt>
                <c:pt idx="23">
                  <c:v>10384</c:v>
                </c:pt>
                <c:pt idx="24">
                  <c:v>10329</c:v>
                </c:pt>
                <c:pt idx="25">
                  <c:v>10464</c:v>
                </c:pt>
                <c:pt idx="26">
                  <c:v>10680</c:v>
                </c:pt>
                <c:pt idx="27">
                  <c:v>10824</c:v>
                </c:pt>
                <c:pt idx="28">
                  <c:v>10852</c:v>
                </c:pt>
                <c:pt idx="29">
                  <c:v>10815</c:v>
                </c:pt>
                <c:pt idx="30">
                  <c:v>10622</c:v>
                </c:pt>
                <c:pt idx="31">
                  <c:v>10554</c:v>
                </c:pt>
                <c:pt idx="32">
                  <c:v>10510</c:v>
                </c:pt>
                <c:pt idx="33">
                  <c:v>10668</c:v>
                </c:pt>
                <c:pt idx="34">
                  <c:v>10939</c:v>
                </c:pt>
                <c:pt idx="35">
                  <c:v>11143</c:v>
                </c:pt>
                <c:pt idx="36" formatCode="##\ ##0">
                  <c:v>11156</c:v>
                </c:pt>
                <c:pt idx="37" formatCode="##\ ##0">
                  <c:v>11570</c:v>
                </c:pt>
                <c:pt idx="38" formatCode="##\ ##0">
                  <c:v>12344</c:v>
                </c:pt>
                <c:pt idx="39" formatCode="##\ ##0">
                  <c:v>13066</c:v>
                </c:pt>
                <c:pt idx="40" formatCode="##\ ##0">
                  <c:v>13425</c:v>
                </c:pt>
                <c:pt idx="41" formatCode="##\ ##0">
                  <c:v>13504</c:v>
                </c:pt>
                <c:pt idx="42" formatCode="##\ ##0">
                  <c:v>13408</c:v>
                </c:pt>
                <c:pt idx="43" formatCode="##\ ##0">
                  <c:v>13448</c:v>
                </c:pt>
                <c:pt idx="44" formatCode="##\ ##0">
                  <c:v>13675</c:v>
                </c:pt>
                <c:pt idx="45" formatCode="##\ ##0">
                  <c:v>14197</c:v>
                </c:pt>
                <c:pt idx="46" formatCode="##\ ##0">
                  <c:v>14914</c:v>
                </c:pt>
                <c:pt idx="47" formatCode="##\ ##0">
                  <c:v>15560</c:v>
                </c:pt>
                <c:pt idx="48" formatCode="##\ ##0">
                  <c:v>15620</c:v>
                </c:pt>
                <c:pt idx="49" formatCode="##\ ##0">
                  <c:v>16011</c:v>
                </c:pt>
                <c:pt idx="50" formatCode="##\ ##0">
                  <c:v>16519</c:v>
                </c:pt>
                <c:pt idx="51" formatCode="##\ ##0">
                  <c:v>16992</c:v>
                </c:pt>
                <c:pt idx="52" formatCode="##\ ##0">
                  <c:v>17323</c:v>
                </c:pt>
                <c:pt idx="53" formatCode="##\ ##0">
                  <c:v>17199</c:v>
                </c:pt>
                <c:pt idx="54" formatCode="##\ ##0">
                  <c:v>17002</c:v>
                </c:pt>
                <c:pt idx="55" formatCode="##\ ##0">
                  <c:v>16765</c:v>
                </c:pt>
                <c:pt idx="56" formatCode="##\ ##0">
                  <c:v>16349</c:v>
                </c:pt>
                <c:pt idx="57" formatCode="##\ ##0">
                  <c:v>16737</c:v>
                </c:pt>
                <c:pt idx="58" formatCode="##\ ##0">
                  <c:v>17022</c:v>
                </c:pt>
                <c:pt idx="59" formatCode="##\ ##0">
                  <c:v>17533</c:v>
                </c:pt>
                <c:pt idx="60" formatCode="##\ ##0">
                  <c:v>17322</c:v>
                </c:pt>
                <c:pt idx="61" formatCode="##\ ##0">
                  <c:v>17527</c:v>
                </c:pt>
                <c:pt idx="62" formatCode="##\ ##0">
                  <c:v>17736</c:v>
                </c:pt>
                <c:pt idx="63" formatCode="##\ ##0">
                  <c:v>17952</c:v>
                </c:pt>
                <c:pt idx="64" formatCode="##\ ##0">
                  <c:v>17939</c:v>
                </c:pt>
                <c:pt idx="65" formatCode="##\ ##0">
                  <c:v>17714</c:v>
                </c:pt>
                <c:pt idx="66" formatCode="##\ ##0">
                  <c:v>17385</c:v>
                </c:pt>
                <c:pt idx="67" formatCode="##\ ##0">
                  <c:v>17202</c:v>
                </c:pt>
                <c:pt idx="68" formatCode="##\ ##0">
                  <c:v>17186</c:v>
                </c:pt>
                <c:pt idx="69" formatCode="##\ ##0">
                  <c:v>17318</c:v>
                </c:pt>
                <c:pt idx="70" formatCode="##\ ##0">
                  <c:v>17514</c:v>
                </c:pt>
                <c:pt idx="71" formatCode="##\ ##0">
                  <c:v>17750</c:v>
                </c:pt>
                <c:pt idx="72" formatCode="##\ ##0">
                  <c:v>17474</c:v>
                </c:pt>
                <c:pt idx="73" formatCode="##\ ##0">
                  <c:v>17595</c:v>
                </c:pt>
                <c:pt idx="74" formatCode="##\ ##0">
                  <c:v>17576</c:v>
                </c:pt>
                <c:pt idx="75" formatCode="##\ ##0">
                  <c:v>17583</c:v>
                </c:pt>
                <c:pt idx="76" formatCode="##\ ##0">
                  <c:v>17552</c:v>
                </c:pt>
                <c:pt idx="77" formatCode="##\ ##0">
                  <c:v>17344</c:v>
                </c:pt>
                <c:pt idx="78" formatCode="##\ ##0">
                  <c:v>16824</c:v>
                </c:pt>
                <c:pt idx="79" formatCode="##\ ##0">
                  <c:v>16501</c:v>
                </c:pt>
                <c:pt idx="80" formatCode="##\ ##0">
                  <c:v>16291</c:v>
                </c:pt>
                <c:pt idx="81" formatCode="##\ ##0">
                  <c:v>16275</c:v>
                </c:pt>
                <c:pt idx="82" formatCode="##\ ##0">
                  <c:v>16464</c:v>
                </c:pt>
                <c:pt idx="83" formatCode="##\ ##0">
                  <c:v>16732</c:v>
                </c:pt>
                <c:pt idx="84" formatCode="##\ ##0">
                  <c:v>16602</c:v>
                </c:pt>
                <c:pt idx="85" formatCode="##\ ##0">
                  <c:v>16759</c:v>
                </c:pt>
                <c:pt idx="86" formatCode="##\ ##0">
                  <c:v>16731</c:v>
                </c:pt>
                <c:pt idx="87" formatCode="##\ ##0">
                  <c:v>16753</c:v>
                </c:pt>
                <c:pt idx="88" formatCode="##\ ##0">
                  <c:v>16680</c:v>
                </c:pt>
                <c:pt idx="89" formatCode="##\ ##0">
                  <c:v>16574</c:v>
                </c:pt>
                <c:pt idx="90" formatCode="##\ ##0">
                  <c:v>16082</c:v>
                </c:pt>
                <c:pt idx="91" formatCode="##\ ##0">
                  <c:v>15908</c:v>
                </c:pt>
                <c:pt idx="92" formatCode="##\ ##0">
                  <c:v>15672</c:v>
                </c:pt>
                <c:pt idx="93" formatCode="##\ ##0">
                  <c:v>15517</c:v>
                </c:pt>
                <c:pt idx="94" formatCode="##\ ##0">
                  <c:v>15679</c:v>
                </c:pt>
                <c:pt idx="95" formatCode="##\ ##0">
                  <c:v>15999</c:v>
                </c:pt>
                <c:pt idx="96" formatCode="##\ ##0">
                  <c:v>15749</c:v>
                </c:pt>
                <c:pt idx="97" formatCode="##\ ##0">
                  <c:v>15631</c:v>
                </c:pt>
                <c:pt idx="98" formatCode="##\ ##0">
                  <c:v>15761</c:v>
                </c:pt>
                <c:pt idx="99" formatCode="##\ ##0">
                  <c:v>15931</c:v>
                </c:pt>
                <c:pt idx="100" formatCode="##\ ##0">
                  <c:v>16788</c:v>
                </c:pt>
                <c:pt idx="101" formatCode="##\ ##0">
                  <c:v>17837</c:v>
                </c:pt>
                <c:pt idx="102" formatCode="##\ ##0">
                  <c:v>17959</c:v>
                </c:pt>
                <c:pt idx="103" formatCode="##\ ##0">
                  <c:v>17681</c:v>
                </c:pt>
                <c:pt idx="104" formatCode="##\ ##0">
                  <c:v>17468</c:v>
                </c:pt>
                <c:pt idx="105" formatCode="##\ ##0">
                  <c:v>17435</c:v>
                </c:pt>
                <c:pt idx="106" formatCode="##\ ##0">
                  <c:v>17318</c:v>
                </c:pt>
                <c:pt idx="107" formatCode="##\ ##0">
                  <c:v>17122</c:v>
                </c:pt>
                <c:pt idx="108" formatCode="##\ ##0">
                  <c:v>16967</c:v>
                </c:pt>
                <c:pt idx="109" formatCode="##\ ##0">
                  <c:v>16921</c:v>
                </c:pt>
                <c:pt idx="110" formatCode="##\ ##0">
                  <c:v>16816</c:v>
                </c:pt>
                <c:pt idx="111" formatCode="##\ ##0">
                  <c:v>16760</c:v>
                </c:pt>
                <c:pt idx="112" formatCode="##\ ##0">
                  <c:v>16830</c:v>
                </c:pt>
                <c:pt idx="113" formatCode="##\ ##0">
                  <c:v>16578</c:v>
                </c:pt>
                <c:pt idx="114" formatCode="##\ ##0">
                  <c:v>15985</c:v>
                </c:pt>
                <c:pt idx="115" formatCode="##\ ##0">
                  <c:v>15690</c:v>
                </c:pt>
                <c:pt idx="116" formatCode="##\ ##0">
                  <c:v>15461</c:v>
                </c:pt>
                <c:pt idx="117" formatCode="##\ ##0">
                  <c:v>15340</c:v>
                </c:pt>
                <c:pt idx="118" formatCode="##\ ##0">
                  <c:v>15356</c:v>
                </c:pt>
                <c:pt idx="119" formatCode="##\ ##0">
                  <c:v>15379</c:v>
                </c:pt>
                <c:pt idx="120" formatCode="##\ ##0">
                  <c:v>15184</c:v>
                </c:pt>
                <c:pt idx="121" formatCode="##\ ##0">
                  <c:v>15177</c:v>
                </c:pt>
                <c:pt idx="122" formatCode="##\ ##0">
                  <c:v>15263</c:v>
                </c:pt>
                <c:pt idx="123" formatCode="##\ ##0">
                  <c:v>15377</c:v>
                </c:pt>
                <c:pt idx="124" formatCode="##\ ##0">
                  <c:v>15228</c:v>
                </c:pt>
                <c:pt idx="125" formatCode="##\ ##0">
                  <c:v>15024</c:v>
                </c:pt>
                <c:pt idx="126" formatCode="##\ ##0">
                  <c:v>14579</c:v>
                </c:pt>
                <c:pt idx="127" formatCode="##\ ##0">
                  <c:v>14344</c:v>
                </c:pt>
                <c:pt idx="128" formatCode="##\ ##0">
                  <c:v>14313</c:v>
                </c:pt>
                <c:pt idx="129" formatCode="##\ ##0">
                  <c:v>14505</c:v>
                </c:pt>
                <c:pt idx="130" formatCode="##\ ##0">
                  <c:v>14663</c:v>
                </c:pt>
                <c:pt idx="131" formatCode="##\ ##0">
                  <c:v>14891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BE-4240-BD69-94A1D71A1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60573824"/>
        <c:axId val="260596480"/>
      </c:barChart>
      <c:catAx>
        <c:axId val="260573824"/>
        <c:scaling>
          <c:orientation val="minMax"/>
        </c:scaling>
        <c:delete val="0"/>
        <c:axPos val="b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solidFill>
              <a:schemeClr val="tx1"/>
            </a:solidFill>
          </a:ln>
        </c:spPr>
        <c:crossAx val="260596480"/>
        <c:crosses val="autoZero"/>
        <c:auto val="1"/>
        <c:lblAlgn val="ctr"/>
        <c:lblOffset val="100"/>
        <c:tickLblSkip val="24"/>
        <c:tickMarkSkip val="12"/>
        <c:noMultiLvlLbl val="0"/>
      </c:catAx>
      <c:valAx>
        <c:axId val="260596480"/>
        <c:scaling>
          <c:orientation val="minMax"/>
          <c:max val="4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strRef>
              <c:f>'Data 6'!$C$3:$E$3</c:f>
              <c:strCache>
                <c:ptCount val="3"/>
                <c:pt idx="0">
                  <c:v>Number of recipients</c:v>
                </c:pt>
              </c:strCache>
            </c:strRef>
          </c:tx>
          <c:layout>
            <c:manualLayout>
              <c:xMode val="edge"/>
              <c:yMode val="edge"/>
              <c:x val="1.0777705011244967E-2"/>
              <c:y val="0.15724800357402133"/>
            </c:manualLayout>
          </c:layout>
          <c:overlay val="0"/>
          <c:spPr>
            <a:noFill/>
            <a:ln w="25400">
              <a:noFill/>
            </a:ln>
          </c:spPr>
          <c:txPr>
            <a:bodyPr rot="0" vert="horz"/>
            <a:lstStyle/>
            <a:p>
              <a:pPr algn="ctr">
                <a:defRPr/>
              </a:pPr>
              <a:endParaRPr lang="fi-FI"/>
            </a:p>
          </c:txPr>
        </c:title>
        <c:numFmt formatCode="#,##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260573824"/>
        <c:crosses val="autoZero"/>
        <c:crossBetween val="between"/>
        <c:majorUnit val="50000"/>
        <c:minorUnit val="25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 panose="020B0604020202020204" pitchFamily="34" charset="0"/>
          <a:ea typeface="Helvetica"/>
          <a:cs typeface="Arial" panose="020B0604020202020204" pitchFamily="34" charset="0"/>
        </a:defRPr>
      </a:pPr>
      <a:endParaRPr lang="fi-FI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0875008"/>
        <c:axId val="261314048"/>
      </c:barChart>
      <c:catAx>
        <c:axId val="260875008"/>
        <c:scaling>
          <c:orientation val="minMax"/>
        </c:scaling>
        <c:delete val="0"/>
        <c:axPos val="b"/>
        <c:majorTickMark val="out"/>
        <c:minorTickMark val="none"/>
        <c:tickLblPos val="nextTo"/>
        <c:crossAx val="261314048"/>
        <c:crosses val="autoZero"/>
        <c:auto val="1"/>
        <c:lblAlgn val="ctr"/>
        <c:lblOffset val="100"/>
        <c:noMultiLvlLbl val="0"/>
      </c:catAx>
      <c:valAx>
        <c:axId val="26131404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60875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271877732996557E-2"/>
          <c:y val="0.20686337831004117"/>
          <c:w val="0.72784715809130074"/>
          <c:h val="0.6659355468636244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7'!$B$4</c:f>
              <c:strCache>
                <c:ptCount val="1"/>
                <c:pt idx="0">
                  <c:v>Persons living alone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rgbClr val="000000"/>
              </a:solidFill>
            </a:ln>
          </c:spPr>
          <c:invertIfNegative val="0"/>
          <c:cat>
            <c:numRef>
              <c:f>'Data 7'!$A$25:$A$47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'Data 7'!$B$25:$B$47</c:f>
              <c:numCache>
                <c:formatCode>#,##0</c:formatCode>
                <c:ptCount val="23"/>
                <c:pt idx="0">
                  <c:v>79933</c:v>
                </c:pt>
                <c:pt idx="1">
                  <c:v>77563</c:v>
                </c:pt>
                <c:pt idx="2">
                  <c:v>79083</c:v>
                </c:pt>
                <c:pt idx="3">
                  <c:v>80425</c:v>
                </c:pt>
                <c:pt idx="4">
                  <c:v>82978</c:v>
                </c:pt>
                <c:pt idx="5">
                  <c:v>81427</c:v>
                </c:pt>
                <c:pt idx="6">
                  <c:v>79883</c:v>
                </c:pt>
                <c:pt idx="7" formatCode="##\ ##0">
                  <c:v>75839</c:v>
                </c:pt>
                <c:pt idx="8" formatCode="##\ ##0">
                  <c:v>75010</c:v>
                </c:pt>
                <c:pt idx="9" formatCode="##\ ##0">
                  <c:v>89903</c:v>
                </c:pt>
                <c:pt idx="10" formatCode="##\ ##0">
                  <c:v>93149</c:v>
                </c:pt>
                <c:pt idx="11" formatCode="##\ ##0">
                  <c:v>96342</c:v>
                </c:pt>
                <c:pt idx="12" formatCode="##\ ##0">
                  <c:v>105347</c:v>
                </c:pt>
                <c:pt idx="13" formatCode="##\ ##0">
                  <c:v>111529</c:v>
                </c:pt>
                <c:pt idx="14" formatCode="##\ ##0">
                  <c:v>120158</c:v>
                </c:pt>
                <c:pt idx="15" formatCode="##\ ##0">
                  <c:v>139337</c:v>
                </c:pt>
                <c:pt idx="16" formatCode="##\ ##0">
                  <c:v>151585</c:v>
                </c:pt>
                <c:pt idx="17" formatCode="##\ ##0">
                  <c:v>253409</c:v>
                </c:pt>
                <c:pt idx="18" formatCode="##\ ##0">
                  <c:v>254806</c:v>
                </c:pt>
                <c:pt idx="19" formatCode="##\ ##0">
                  <c:v>260947</c:v>
                </c:pt>
                <c:pt idx="20" formatCode="##\ ##0">
                  <c:v>280830</c:v>
                </c:pt>
                <c:pt idx="21" formatCode="##\ ##0">
                  <c:v>277686</c:v>
                </c:pt>
                <c:pt idx="22" formatCode="##\ ##0">
                  <c:v>274212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8-44CD-A626-68BF79BC773F}"/>
            </c:ext>
          </c:extLst>
        </c:ser>
        <c:ser>
          <c:idx val="4"/>
          <c:order val="1"/>
          <c:tx>
            <c:strRef>
              <c:f>'Data 7'!$E$4</c:f>
              <c:strCache>
                <c:ptCount val="1"/>
                <c:pt idx="0">
                  <c:v>Single-parent families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rgbClr val="000000"/>
              </a:solidFill>
            </a:ln>
          </c:spPr>
          <c:invertIfNegative val="0"/>
          <c:cat>
            <c:numRef>
              <c:f>'Data 7'!$A$25:$A$47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'Data 7'!$E$25:$E$47</c:f>
              <c:numCache>
                <c:formatCode>#,##0</c:formatCode>
                <c:ptCount val="23"/>
                <c:pt idx="0">
                  <c:v>50184</c:v>
                </c:pt>
                <c:pt idx="1">
                  <c:v>45812</c:v>
                </c:pt>
                <c:pt idx="2">
                  <c:v>45693</c:v>
                </c:pt>
                <c:pt idx="3">
                  <c:v>44769</c:v>
                </c:pt>
                <c:pt idx="4">
                  <c:v>44382</c:v>
                </c:pt>
                <c:pt idx="5">
                  <c:v>43330</c:v>
                </c:pt>
                <c:pt idx="6">
                  <c:v>41700</c:v>
                </c:pt>
                <c:pt idx="7" formatCode="##\ ##0">
                  <c:v>40081</c:v>
                </c:pt>
                <c:pt idx="8" formatCode="##\ ##0">
                  <c:v>38866</c:v>
                </c:pt>
                <c:pt idx="9" formatCode="##\ ##0">
                  <c:v>40916</c:v>
                </c:pt>
                <c:pt idx="10" formatCode="##\ ##0">
                  <c:v>40855</c:v>
                </c:pt>
                <c:pt idx="11" formatCode="##\ ##0">
                  <c:v>40817</c:v>
                </c:pt>
                <c:pt idx="12" formatCode="##\ ##0">
                  <c:v>42893</c:v>
                </c:pt>
                <c:pt idx="13" formatCode="##\ ##0">
                  <c:v>44030</c:v>
                </c:pt>
                <c:pt idx="14" formatCode="##\ ##0">
                  <c:v>46618</c:v>
                </c:pt>
                <c:pt idx="15" formatCode="##\ ##0">
                  <c:v>54848</c:v>
                </c:pt>
                <c:pt idx="16" formatCode="##\ ##0">
                  <c:v>59308</c:v>
                </c:pt>
                <c:pt idx="17" formatCode="##\ ##0">
                  <c:v>61225</c:v>
                </c:pt>
                <c:pt idx="18" formatCode="##\ ##0">
                  <c:v>60897</c:v>
                </c:pt>
                <c:pt idx="19" formatCode="##\ ##0">
                  <c:v>60684</c:v>
                </c:pt>
                <c:pt idx="20" formatCode="##\ ##0">
                  <c:v>61119</c:v>
                </c:pt>
                <c:pt idx="21" formatCode="##\ ##0">
                  <c:v>58801</c:v>
                </c:pt>
                <c:pt idx="22" formatCode="##\ ##0">
                  <c:v>57190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48-44CD-A626-68BF79BC773F}"/>
            </c:ext>
          </c:extLst>
        </c:ser>
        <c:ser>
          <c:idx val="5"/>
          <c:order val="2"/>
          <c:tx>
            <c:strRef>
              <c:f>'Data 7'!$D$4</c:f>
              <c:strCache>
                <c:ptCount val="1"/>
                <c:pt idx="0">
                  <c:v>Two-parent families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6350">
              <a:solidFill>
                <a:srgbClr val="000000"/>
              </a:solidFill>
            </a:ln>
          </c:spPr>
          <c:invertIfNegative val="0"/>
          <c:cat>
            <c:numRef>
              <c:f>'Data 7'!$A$25:$A$47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'Data 7'!$D$25:$D$47</c:f>
              <c:numCache>
                <c:formatCode>#,##0</c:formatCode>
                <c:ptCount val="23"/>
                <c:pt idx="0">
                  <c:v>25559</c:v>
                </c:pt>
                <c:pt idx="1">
                  <c:v>24047</c:v>
                </c:pt>
                <c:pt idx="2">
                  <c:v>23318</c:v>
                </c:pt>
                <c:pt idx="3">
                  <c:v>22061</c:v>
                </c:pt>
                <c:pt idx="4">
                  <c:v>20561</c:v>
                </c:pt>
                <c:pt idx="5">
                  <c:v>19198</c:v>
                </c:pt>
                <c:pt idx="6">
                  <c:v>17917</c:v>
                </c:pt>
                <c:pt idx="7" formatCode="##\ ##0">
                  <c:v>16572</c:v>
                </c:pt>
                <c:pt idx="8" formatCode="##\ ##0">
                  <c:v>15940</c:v>
                </c:pt>
                <c:pt idx="9" formatCode="##\ ##0">
                  <c:v>18392</c:v>
                </c:pt>
                <c:pt idx="10" formatCode="##\ ##0">
                  <c:v>17852</c:v>
                </c:pt>
                <c:pt idx="11" formatCode="##\ ##0">
                  <c:v>17685</c:v>
                </c:pt>
                <c:pt idx="12" formatCode="##\ ##0">
                  <c:v>18983</c:v>
                </c:pt>
                <c:pt idx="13" formatCode="##\ ##0">
                  <c:v>20350</c:v>
                </c:pt>
                <c:pt idx="14" formatCode="##\ ##0">
                  <c:v>21741</c:v>
                </c:pt>
                <c:pt idx="15" formatCode="##\ ##0">
                  <c:v>28705</c:v>
                </c:pt>
                <c:pt idx="16" formatCode="##\ ##0">
                  <c:v>31212</c:v>
                </c:pt>
                <c:pt idx="17" formatCode="##\ ##0">
                  <c:v>30792</c:v>
                </c:pt>
                <c:pt idx="18" formatCode="##\ ##0">
                  <c:v>28721</c:v>
                </c:pt>
                <c:pt idx="19" formatCode="##\ ##0">
                  <c:v>27375</c:v>
                </c:pt>
                <c:pt idx="20" formatCode="##\ ##0">
                  <c:v>27686</c:v>
                </c:pt>
                <c:pt idx="21" formatCode="##\ ##0">
                  <c:v>25223</c:v>
                </c:pt>
                <c:pt idx="22" formatCode="##\ ##0">
                  <c:v>23182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48-44CD-A626-68BF79BC773F}"/>
            </c:ext>
          </c:extLst>
        </c:ser>
        <c:ser>
          <c:idx val="0"/>
          <c:order val="3"/>
          <c:tx>
            <c:strRef>
              <c:f>'Data 7'!$C$4</c:f>
              <c:strCache>
                <c:ptCount val="1"/>
                <c:pt idx="0">
                  <c:v>Couples without children</c:v>
                </c:pt>
              </c:strCache>
            </c:strRef>
          </c:tx>
          <c:spPr>
            <a:solidFill>
              <a:schemeClr val="accent3"/>
            </a:solidFill>
            <a:ln w="6350">
              <a:solidFill>
                <a:srgbClr val="000000"/>
              </a:solidFill>
            </a:ln>
          </c:spPr>
          <c:invertIfNegative val="0"/>
          <c:cat>
            <c:numRef>
              <c:f>'Data 7'!$A$25:$A$47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'Data 7'!$C$25:$C$47</c:f>
              <c:numCache>
                <c:formatCode>#,##0</c:formatCode>
                <c:ptCount val="23"/>
                <c:pt idx="0">
                  <c:v>7800</c:v>
                </c:pt>
                <c:pt idx="1">
                  <c:v>5557</c:v>
                </c:pt>
                <c:pt idx="2">
                  <c:v>5588</c:v>
                </c:pt>
                <c:pt idx="3">
                  <c:v>5375</c:v>
                </c:pt>
                <c:pt idx="4">
                  <c:v>5225</c:v>
                </c:pt>
                <c:pt idx="5">
                  <c:v>5047</c:v>
                </c:pt>
                <c:pt idx="6">
                  <c:v>5001</c:v>
                </c:pt>
                <c:pt idx="7" formatCode="##\ ##0">
                  <c:v>4528</c:v>
                </c:pt>
                <c:pt idx="8" formatCode="##\ ##0">
                  <c:v>4378</c:v>
                </c:pt>
                <c:pt idx="9" formatCode="##\ ##0">
                  <c:v>5795</c:v>
                </c:pt>
                <c:pt idx="10" formatCode="##\ ##0">
                  <c:v>5674</c:v>
                </c:pt>
                <c:pt idx="11" formatCode="##\ ##0">
                  <c:v>5907</c:v>
                </c:pt>
                <c:pt idx="12" formatCode="##\ ##0">
                  <c:v>6271</c:v>
                </c:pt>
                <c:pt idx="13" formatCode="##\ ##0">
                  <c:v>6822</c:v>
                </c:pt>
                <c:pt idx="14" formatCode="##\ ##0">
                  <c:v>7192</c:v>
                </c:pt>
                <c:pt idx="15" formatCode="##\ ##0">
                  <c:v>9447</c:v>
                </c:pt>
                <c:pt idx="16" formatCode="##\ ##0">
                  <c:v>9964</c:v>
                </c:pt>
                <c:pt idx="17" formatCode="##\ ##0">
                  <c:v>27084</c:v>
                </c:pt>
                <c:pt idx="18" formatCode="##\ ##0">
                  <c:v>24070</c:v>
                </c:pt>
                <c:pt idx="19" formatCode="##\ ##0">
                  <c:v>23254</c:v>
                </c:pt>
                <c:pt idx="20" formatCode="##\ ##0">
                  <c:v>25247</c:v>
                </c:pt>
                <c:pt idx="21" formatCode="##\ ##0">
                  <c:v>22770</c:v>
                </c:pt>
                <c:pt idx="22" formatCode="##\ ##0">
                  <c:v>21085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48-44CD-A626-68BF79BC773F}"/>
            </c:ext>
          </c:extLst>
        </c:ser>
        <c:ser>
          <c:idx val="1"/>
          <c:order val="4"/>
          <c:tx>
            <c:strRef>
              <c:f>'Data 7'!$F$4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 w="6350">
              <a:solidFill>
                <a:srgbClr val="000000"/>
              </a:solidFill>
            </a:ln>
          </c:spPr>
          <c:invertIfNegative val="0"/>
          <c:cat>
            <c:numRef>
              <c:f>'Data 7'!$A$25:$A$47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'Data 7'!$F$25:$F$47</c:f>
              <c:numCache>
                <c:formatCode>#,##0</c:formatCode>
                <c:ptCount val="23"/>
                <c:pt idx="0">
                  <c:v>6876</c:v>
                </c:pt>
                <c:pt idx="1">
                  <c:v>5513</c:v>
                </c:pt>
                <c:pt idx="2">
                  <c:v>5935</c:v>
                </c:pt>
                <c:pt idx="3">
                  <c:v>6305</c:v>
                </c:pt>
                <c:pt idx="4">
                  <c:v>6152</c:v>
                </c:pt>
                <c:pt idx="5">
                  <c:v>5812</c:v>
                </c:pt>
                <c:pt idx="6">
                  <c:v>5668</c:v>
                </c:pt>
                <c:pt idx="7">
                  <c:v>5215</c:v>
                </c:pt>
                <c:pt idx="8">
                  <c:v>5192</c:v>
                </c:pt>
                <c:pt idx="9">
                  <c:v>6836</c:v>
                </c:pt>
                <c:pt idx="10">
                  <c:v>6624</c:v>
                </c:pt>
                <c:pt idx="11">
                  <c:v>6613</c:v>
                </c:pt>
                <c:pt idx="12">
                  <c:v>7171</c:v>
                </c:pt>
                <c:pt idx="13">
                  <c:v>9543</c:v>
                </c:pt>
                <c:pt idx="14">
                  <c:v>10383</c:v>
                </c:pt>
                <c:pt idx="15">
                  <c:v>14020</c:v>
                </c:pt>
                <c:pt idx="16">
                  <c:v>15287</c:v>
                </c:pt>
                <c:pt idx="17">
                  <c:v>9016</c:v>
                </c:pt>
                <c:pt idx="18">
                  <c:v>8035</c:v>
                </c:pt>
                <c:pt idx="19">
                  <c:v>7407</c:v>
                </c:pt>
                <c:pt idx="20">
                  <c:v>7677</c:v>
                </c:pt>
                <c:pt idx="21">
                  <c:v>7131</c:v>
                </c:pt>
                <c:pt idx="22">
                  <c:v>6563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B-4848-86D6-7F82BD451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38477440"/>
        <c:axId val="338478976"/>
      </c:barChart>
      <c:catAx>
        <c:axId val="33847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i-FI"/>
          </a:p>
        </c:txPr>
        <c:crossAx val="338478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38478976"/>
        <c:scaling>
          <c:orientation val="minMax"/>
          <c:max val="450000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</a:ln>
          </c:spPr>
        </c:majorGridlines>
        <c:minorGridlines>
          <c:spPr>
            <a:ln w="3175">
              <a:solidFill>
                <a:schemeClr val="tx1"/>
              </a:solidFill>
            </a:ln>
          </c:spPr>
        </c:minorGridlines>
        <c:numFmt formatCode="#,##0" sourceLinked="0"/>
        <c:majorTickMark val="out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i-FI"/>
          </a:p>
        </c:txPr>
        <c:crossAx val="338477440"/>
        <c:crosses val="autoZero"/>
        <c:crossBetween val="between"/>
        <c:majorUnit val="50000"/>
        <c:minorUnit val="2500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39370078740157483" l="0.39370078740157483" r="0.39370078740157483" t="0.39370078740157483" header="0.39370078740157483" footer="0.39370078740157483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Kaavio3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400-000000000000}">
  <sheetPr codeName="Kaavio23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 codeName="Kaavio25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 codeName="Kaavio7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Kaavio9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 codeName="Kaavio11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 codeName="Kaavio2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 codeName="Kaavio1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 codeName="Kaavio13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 codeName="Kaavio15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 codeName="Kaavio19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wmf"/><Relationship Id="rId1" Type="http://schemas.openxmlformats.org/officeDocument/2006/relationships/image" Target="../media/image5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2660" cy="672846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852660" cy="672846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</cdr:x>
      <cdr:y>0.9515</cdr:y>
    </cdr:from>
    <cdr:to>
      <cdr:x>0.0205</cdr:x>
      <cdr:y>0.98975</cdr:y>
    </cdr:to>
    <cdr:sp macro="" textlink="'Data 5'!$A$53">
      <cdr:nvSpPr>
        <cdr:cNvPr id="1026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98679" y="6398504"/>
          <a:ext cx="103613" cy="2572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fld id="{3B68162B-60C2-4FBE-AFF0-F9004E07E040}" type="TxLink">
            <a:rPr lang="fi-FI"/>
            <a:pPr/>
            <a:t> </a:t>
          </a:fld>
          <a:endParaRPr lang="fi-FI"/>
        </a:p>
      </cdr:txBody>
    </cdr:sp>
  </cdr:relSizeAnchor>
  <cdr:relSizeAnchor xmlns:cdr="http://schemas.openxmlformats.org/drawingml/2006/chartDrawing">
    <cdr:from>
      <cdr:x>0.766</cdr:x>
      <cdr:y>0.9645</cdr:y>
    </cdr:from>
    <cdr:to>
      <cdr:x>0.77316</cdr:x>
      <cdr:y>0.99434</cdr:y>
    </cdr:to>
    <cdr:sp macro="" textlink="'Data 5'!#REF!">
      <cdr:nvSpPr>
        <cdr:cNvPr id="1034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44219" y="6467551"/>
          <a:ext cx="70469" cy="200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CF677134-58DA-40C5-9D34-45BDB2A5E602}" type="TxLink">
            <a:rPr lang="fi-FI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0.82455</cdr:x>
      <cdr:y>0.2811</cdr:y>
    </cdr:from>
    <cdr:to>
      <cdr:x>1</cdr:x>
      <cdr:y>0.33079</cdr:y>
    </cdr:to>
    <cdr:sp macro="" textlink="'Data 5'!$C$4">
      <cdr:nvSpPr>
        <cdr:cNvPr id="103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011" y="1891354"/>
          <a:ext cx="1728649" cy="3343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6000" rIns="36000" bIns="3600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85E8CD41-D891-4E46-9007-D8100A211E24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Owner-occupied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0.82455</cdr:x>
      <cdr:y>0.59397</cdr:y>
    </cdr:from>
    <cdr:to>
      <cdr:x>1</cdr:x>
      <cdr:y>0.63697</cdr:y>
    </cdr:to>
    <cdr:sp macro="" textlink="'Data 5'!$B$4">
      <cdr:nvSpPr>
        <cdr:cNvPr id="103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56850" y="3988583"/>
          <a:ext cx="1728000" cy="288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6000" rIns="36000" bIns="360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649FB972-E55B-4E73-9B97-693950E3AC00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Rental¹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0.01319</cdr:x>
      <cdr:y>0.02884</cdr:y>
    </cdr:from>
    <cdr:to>
      <cdr:x>0.90424</cdr:x>
      <cdr:y>0.0949</cdr:y>
    </cdr:to>
    <cdr:grpSp>
      <cdr:nvGrpSpPr>
        <cdr:cNvPr id="12" name="Ryhmä 11">
          <a:extLst xmlns:a="http://schemas.openxmlformats.org/drawingml/2006/main">
            <a:ext uri="{FF2B5EF4-FFF2-40B4-BE49-F238E27FC236}">
              <a16:creationId xmlns:a16="http://schemas.microsoft.com/office/drawing/2014/main" id="{4AB216BC-501C-42F8-ADD9-BC90EACAD137}"/>
            </a:ext>
          </a:extLst>
        </cdr:cNvPr>
        <cdr:cNvGrpSpPr/>
      </cdr:nvGrpSpPr>
      <cdr:grpSpPr>
        <a:xfrm xmlns:a="http://schemas.openxmlformats.org/drawingml/2006/main">
          <a:off x="129957" y="194049"/>
          <a:ext cx="8779212" cy="444482"/>
          <a:chOff x="0" y="0"/>
          <a:chExt cx="8775729" cy="443586"/>
        </a:xfrm>
      </cdr:grpSpPr>
      <cdr:sp macro="" textlink="'Data 5'!$A$1">
        <cdr:nvSpPr>
          <cdr:cNvPr id="16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654645" cy="42995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B2E3BFE1-10F9-4D35-9E2B-2547E09FE57D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8.5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5'!$B$2">
        <cdr:nvSpPr>
          <cdr:cNvPr id="17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72321" y="1"/>
            <a:ext cx="8203408" cy="44358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4AF3E7DF-54B1-4F1B-B9B5-5470F389BB21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Expenditure on general housing allowances, 2000–2022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0.07479</cdr:x>
      <cdr:y>0.92246</cdr:y>
    </cdr:from>
    <cdr:to>
      <cdr:x>0.86267</cdr:x>
      <cdr:y>0.95035</cdr:y>
    </cdr:to>
    <cdr:sp macro="" textlink="'Data 5'!$A$54:$H$54">
      <cdr:nvSpPr>
        <cdr:cNvPr id="1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595" y="6194435"/>
          <a:ext cx="7759705" cy="187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85B00C56-BB08-413C-81F3-5FBBF558D4FF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¹ The totals for 1995–2000 are larger than the figures based on final accounts, because overpayments collected in that period were not included in the statistical register.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0.08027</cdr:x>
      <cdr:y>0.94232</cdr:y>
    </cdr:from>
    <cdr:to>
      <cdr:x>0.53965</cdr:x>
      <cdr:y>0.97163</cdr:y>
    </cdr:to>
    <cdr:sp macro="" textlink="'Data 5'!$A$55">
      <cdr:nvSpPr>
        <cdr:cNvPr id="19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0575" y="6327775"/>
          <a:ext cx="4524375" cy="196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76002CB0-4E4F-48F1-9C65-72182FF3AB30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Starting from 2001, overpayments collected are included in the euro amounts for rental homes.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0.74565</cdr:x>
      <cdr:y>0.92305</cdr:y>
    </cdr:from>
    <cdr:to>
      <cdr:x>1</cdr:x>
      <cdr:y>1</cdr:y>
    </cdr:to>
    <cdr:grpSp>
      <cdr:nvGrpSpPr>
        <cdr:cNvPr id="20" name="Ryhmä 19">
          <a:extLst xmlns:a="http://schemas.openxmlformats.org/drawingml/2006/main">
            <a:ext uri="{FF2B5EF4-FFF2-40B4-BE49-F238E27FC236}">
              <a16:creationId xmlns:a16="http://schemas.microsoft.com/office/drawing/2014/main" id="{CACC2F99-AF5B-4855-A170-CE2E6DB9EA0A}"/>
            </a:ext>
          </a:extLst>
        </cdr:cNvPr>
        <cdr:cNvGrpSpPr/>
      </cdr:nvGrpSpPr>
      <cdr:grpSpPr>
        <a:xfrm xmlns:a="http://schemas.openxmlformats.org/drawingml/2006/main">
          <a:off x="7346636" y="6210705"/>
          <a:ext cx="2506024" cy="517755"/>
          <a:chOff x="0" y="0"/>
          <a:chExt cx="2507478" cy="518194"/>
        </a:xfrm>
      </cdr:grpSpPr>
      <cdr:pic>
        <cdr:nvPicPr>
          <cdr:cNvPr id="21" name="Kuva 20">
            <a:extLst xmlns:a="http://schemas.openxmlformats.org/drawingml/2006/main">
              <a:ext uri="{FF2B5EF4-FFF2-40B4-BE49-F238E27FC236}">
                <a16:creationId xmlns:a16="http://schemas.microsoft.com/office/drawing/2014/main" id="{CA193A41-F70D-4DF7-BE04-F19E1AFB6BC0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1907596" y="0"/>
            <a:ext cx="599882" cy="361490"/>
          </a:xfrm>
          <a:prstGeom xmlns:a="http://schemas.openxmlformats.org/drawingml/2006/main" prst="rect">
            <a:avLst/>
          </a:prstGeom>
        </cdr:spPr>
      </cdr:pic>
      <cdr:sp macro="" textlink="'Data 5'!$A$57">
        <cdr:nvSpPr>
          <cdr:cNvPr id="22" name="Tekstiruutu 1"/>
          <cdr:cNvSpPr txBox="1"/>
        </cdr:nvSpPr>
        <cdr:spPr>
          <a:xfrm xmlns:a="http://schemas.openxmlformats.org/drawingml/2006/main">
            <a:off x="0" y="298526"/>
            <a:ext cx="2507478" cy="21966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439ACC07-0569-4C10-B62C-7622A9B1484C}" type="TxLink">
              <a:rPr lang="en-US" sz="8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Statistical Information Service 5.4.2023</a:t>
            </a:fld>
            <a:endParaRPr lang="fi-FI" sz="1200"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</cdr:grpSp>
  </cdr:relSizeAnchor>
  <cdr:relSizeAnchor xmlns:cdr="http://schemas.openxmlformats.org/drawingml/2006/chartDrawing">
    <cdr:from>
      <cdr:x>0.01212</cdr:x>
      <cdr:y>0.13892</cdr:y>
    </cdr:from>
    <cdr:to>
      <cdr:x>0.26292</cdr:x>
      <cdr:y>0.18374</cdr:y>
    </cdr:to>
    <cdr:sp macro="" textlink="">
      <cdr:nvSpPr>
        <cdr:cNvPr id="15" name="Tekstiruutu 1"/>
        <cdr:cNvSpPr txBox="1"/>
      </cdr:nvSpPr>
      <cdr:spPr>
        <a:xfrm xmlns:a="http://schemas.openxmlformats.org/drawingml/2006/main">
          <a:off x="119380" y="934720"/>
          <a:ext cx="2471042" cy="301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8BB28FA-E31B-4C81-8E94-B33F2100D92E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Million euros (at 2022 prices)</a:t>
          </a:fld>
          <a:endParaRPr lang="fi-FI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852660" cy="672846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0.82455</cdr:x>
      <cdr:y>0.31681</cdr:y>
    </cdr:from>
    <cdr:to>
      <cdr:x>1</cdr:x>
      <cdr:y>0.35839</cdr:y>
    </cdr:to>
    <cdr:sp macro="" textlink="'Data 6'!$D$4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8723" y="2133461"/>
          <a:ext cx="1729652" cy="2800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000" tIns="36000" rIns="36000" bIns="360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BB396CAD-76E5-4599-9EBE-CB6F476491A0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Owner-occupied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0.82455</cdr:x>
      <cdr:y>0.68057</cdr:y>
    </cdr:from>
    <cdr:to>
      <cdr:x>1</cdr:x>
      <cdr:y>0.72214</cdr:y>
    </cdr:to>
    <cdr:sp macro="" textlink="'Data 6'!$C$4">
      <cdr:nvSpPr>
        <cdr:cNvPr id="71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0849" y="4570112"/>
          <a:ext cx="1728000" cy="2791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36000" tIns="36000" rIns="36000" bIns="360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39D7CBCD-2066-4544-BADB-63E037B9AD47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Rental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0.75237</cdr:x>
      <cdr:y>0.19503</cdr:y>
    </cdr:from>
    <cdr:to>
      <cdr:x>0.84478</cdr:x>
      <cdr:y>0.33076</cdr:y>
    </cdr:to>
    <cdr:sp macro="" textlink="">
      <cdr:nvSpPr>
        <cdr:cNvPr id="18" name="Tekstikehys 17"/>
        <cdr:cNvSpPr txBox="1"/>
      </cdr:nvSpPr>
      <cdr:spPr>
        <a:xfrm xmlns:a="http://schemas.openxmlformats.org/drawingml/2006/main">
          <a:off x="7424281" y="130479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0.01092</cdr:x>
      <cdr:y>0.02317</cdr:y>
    </cdr:from>
    <cdr:to>
      <cdr:x>0.80483</cdr:x>
      <cdr:y>0.0949</cdr:y>
    </cdr:to>
    <cdr:grpSp>
      <cdr:nvGrpSpPr>
        <cdr:cNvPr id="12" name="Ryhmä 11">
          <a:extLst xmlns:a="http://schemas.openxmlformats.org/drawingml/2006/main">
            <a:ext uri="{FF2B5EF4-FFF2-40B4-BE49-F238E27FC236}">
              <a16:creationId xmlns:a16="http://schemas.microsoft.com/office/drawing/2014/main" id="{54757C82-6FDF-499C-A153-C6B6D61782DA}"/>
            </a:ext>
          </a:extLst>
        </cdr:cNvPr>
        <cdr:cNvGrpSpPr/>
      </cdr:nvGrpSpPr>
      <cdr:grpSpPr>
        <a:xfrm xmlns:a="http://schemas.openxmlformats.org/drawingml/2006/main">
          <a:off x="107591" y="155898"/>
          <a:ext cx="7822125" cy="482633"/>
          <a:chOff x="0" y="0"/>
          <a:chExt cx="7262240" cy="481658"/>
        </a:xfrm>
      </cdr:grpSpPr>
      <cdr:sp macro="" textlink="'Data 6'!$A$1">
        <cdr:nvSpPr>
          <cdr:cNvPr id="13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608026" cy="42995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0B2E85B9-AAB6-45D8-9720-15C75B5FA256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8.6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6'!$B$1:$F$1">
        <cdr:nvSpPr>
          <cdr:cNvPr id="14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31562" y="0"/>
            <a:ext cx="6730678" cy="48165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E20E32D0-DA53-4B17-B9E6-88B670758ECB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Number of recipients of general housing allowance by month, 1995–2022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0.74565</cdr:x>
      <cdr:y>0.92305</cdr:y>
    </cdr:from>
    <cdr:to>
      <cdr:x>1</cdr:x>
      <cdr:y>1</cdr:y>
    </cdr:to>
    <cdr:grpSp>
      <cdr:nvGrpSpPr>
        <cdr:cNvPr id="17" name="Ryhmä 16">
          <a:extLst xmlns:a="http://schemas.openxmlformats.org/drawingml/2006/main">
            <a:ext uri="{FF2B5EF4-FFF2-40B4-BE49-F238E27FC236}">
              <a16:creationId xmlns:a16="http://schemas.microsoft.com/office/drawing/2014/main" id="{5AE3C100-81BC-46EB-9ADD-5B05256C3409}"/>
            </a:ext>
          </a:extLst>
        </cdr:cNvPr>
        <cdr:cNvGrpSpPr/>
      </cdr:nvGrpSpPr>
      <cdr:grpSpPr>
        <a:xfrm xmlns:a="http://schemas.openxmlformats.org/drawingml/2006/main">
          <a:off x="7346636" y="6210705"/>
          <a:ext cx="2506024" cy="517755"/>
          <a:chOff x="0" y="0"/>
          <a:chExt cx="2507478" cy="518194"/>
        </a:xfrm>
      </cdr:grpSpPr>
      <cdr:pic>
        <cdr:nvPicPr>
          <cdr:cNvPr id="19" name="Kuva 18">
            <a:extLst xmlns:a="http://schemas.openxmlformats.org/drawingml/2006/main">
              <a:ext uri="{FF2B5EF4-FFF2-40B4-BE49-F238E27FC236}">
                <a16:creationId xmlns:a16="http://schemas.microsoft.com/office/drawing/2014/main" id="{AA50DFA7-C998-44E0-83C9-85B73B33F2E4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1907596" y="0"/>
            <a:ext cx="599882" cy="361490"/>
          </a:xfrm>
          <a:prstGeom xmlns:a="http://schemas.openxmlformats.org/drawingml/2006/main" prst="rect">
            <a:avLst/>
          </a:prstGeom>
        </cdr:spPr>
      </cdr:pic>
      <cdr:sp macro="" textlink="'Data 6'!$A$342">
        <cdr:nvSpPr>
          <cdr:cNvPr id="20" name="Tekstiruutu 1"/>
          <cdr:cNvSpPr txBox="1"/>
        </cdr:nvSpPr>
        <cdr:spPr>
          <a:xfrm xmlns:a="http://schemas.openxmlformats.org/drawingml/2006/main">
            <a:off x="0" y="298526"/>
            <a:ext cx="2507478" cy="21966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44AE1D1C-FCF4-4EC0-9F77-4504565D44FF}" type="TxLink">
              <a:rPr lang="en-US" sz="8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Statistical Information Service 5.4.2023</a:t>
            </a:fld>
            <a:endParaRPr lang="fi-FI" sz="1200"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</cdr:grp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852660" cy="672846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0.00484</cdr:x>
      <cdr:y>0</cdr:y>
    </cdr:from>
    <cdr:to>
      <cdr:x>1</cdr:x>
      <cdr:y>0.99717</cdr:y>
    </cdr:to>
    <cdr:graphicFrame macro="">
      <cdr:nvGraphicFramePr>
        <cdr:cNvPr id="2" name="Kaavio 1">
          <a:extLst xmlns:a="http://schemas.openxmlformats.org/drawingml/2006/main">
            <a:ext uri="{FF2B5EF4-FFF2-40B4-BE49-F238E27FC236}">
              <a16:creationId xmlns:a16="http://schemas.microsoft.com/office/drawing/2014/main" id="{57897F9E-5DA9-4B46-AF7B-BEFFCA963056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0.00389</cdr:x>
      <cdr:y>0.15021</cdr:y>
    </cdr:from>
    <cdr:to>
      <cdr:x>0.10388</cdr:x>
      <cdr:y>0.19978</cdr:y>
    </cdr:to>
    <cdr:sp macro="" textlink="'Data 7'!$B$3">
      <cdr:nvSpPr>
        <cdr:cNvPr id="6" name="Tekstiruutu 5"/>
        <cdr:cNvSpPr txBox="1"/>
      </cdr:nvSpPr>
      <cdr:spPr>
        <a:xfrm xmlns:a="http://schemas.openxmlformats.org/drawingml/2006/main">
          <a:off x="38163" y="1007226"/>
          <a:ext cx="980968" cy="332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E5673D69-8587-47D9-8875-DD34317E2C34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Number</a:t>
          </a:fld>
          <a:endParaRPr lang="fi-FI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0.82387</cdr:x>
      <cdr:y>0.29111</cdr:y>
    </cdr:from>
    <cdr:to>
      <cdr:x>1</cdr:x>
      <cdr:y>0.334</cdr:y>
    </cdr:to>
    <cdr:sp macro="" textlink="'Data 7'!$F$4">
      <cdr:nvSpPr>
        <cdr:cNvPr id="3" name="Tekstiruutu 2"/>
        <cdr:cNvSpPr txBox="1"/>
      </cdr:nvSpPr>
      <cdr:spPr>
        <a:xfrm xmlns:a="http://schemas.openxmlformats.org/drawingml/2006/main">
          <a:off x="8082708" y="1954811"/>
          <a:ext cx="1727952" cy="2880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108000" tIns="36000" rIns="36000" bIns="36000" rtlCol="0"/>
        <a:lstStyle xmlns:a="http://schemas.openxmlformats.org/drawingml/2006/main"/>
        <a:p xmlns:a="http://schemas.openxmlformats.org/drawingml/2006/main">
          <a:fld id="{A082D3CB-1641-41FE-A767-4B50DF18AA19}" type="TxLink">
            <a:rPr lang="en-US" sz="14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Other</a:t>
          </a:fld>
          <a:endParaRPr lang="fi-FI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0.82387</cdr:x>
      <cdr:y>0.32101</cdr:y>
    </cdr:from>
    <cdr:to>
      <cdr:x>1</cdr:x>
      <cdr:y>0.3639</cdr:y>
    </cdr:to>
    <cdr:sp macro="" textlink="'Data 7'!$C$4">
      <cdr:nvSpPr>
        <cdr:cNvPr id="7" name="Tekstiruutu 6"/>
        <cdr:cNvSpPr txBox="1"/>
      </cdr:nvSpPr>
      <cdr:spPr>
        <a:xfrm xmlns:a="http://schemas.openxmlformats.org/drawingml/2006/main">
          <a:off x="8082708" y="2155593"/>
          <a:ext cx="1727952" cy="2880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108000" tIns="36000" rIns="36000" bIns="36000" rtlCol="0"/>
        <a:lstStyle xmlns:a="http://schemas.openxmlformats.org/drawingml/2006/main"/>
        <a:p xmlns:a="http://schemas.openxmlformats.org/drawingml/2006/main">
          <a:fld id="{860B16AA-168F-4FD8-BC38-9DD8E367D6FF}" type="TxLink">
            <a:rPr lang="en-US" sz="14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Couples without children</a:t>
          </a:fld>
          <a:endParaRPr lang="fi-FI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0.82387</cdr:x>
      <cdr:y>0.35374</cdr:y>
    </cdr:from>
    <cdr:to>
      <cdr:x>1</cdr:x>
      <cdr:y>0.4288</cdr:y>
    </cdr:to>
    <cdr:sp macro="" textlink="'Data 7'!$D$4">
      <cdr:nvSpPr>
        <cdr:cNvPr id="8" name="Tekstiruutu 7"/>
        <cdr:cNvSpPr txBox="1"/>
      </cdr:nvSpPr>
      <cdr:spPr>
        <a:xfrm xmlns:a="http://schemas.openxmlformats.org/drawingml/2006/main">
          <a:off x="8082708" y="2375410"/>
          <a:ext cx="1727952" cy="5040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108000" tIns="36000" rIns="36000" bIns="36000" rtlCol="0"/>
        <a:lstStyle xmlns:a="http://schemas.openxmlformats.org/drawingml/2006/main"/>
        <a:p xmlns:a="http://schemas.openxmlformats.org/drawingml/2006/main">
          <a:fld id="{9001AD7A-D878-4364-8520-6691E9A6C42B}" type="TxLink">
            <a:rPr lang="en-US" sz="14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Two-parent families</a:t>
          </a:fld>
          <a:endParaRPr lang="fi-FI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0.82387</cdr:x>
      <cdr:y>0.42354</cdr:y>
    </cdr:from>
    <cdr:to>
      <cdr:x>1</cdr:x>
      <cdr:y>0.4986</cdr:y>
    </cdr:to>
    <cdr:sp macro="" textlink="'Data 7'!$E$4">
      <cdr:nvSpPr>
        <cdr:cNvPr id="9" name="Tekstiruutu 8"/>
        <cdr:cNvSpPr txBox="1"/>
      </cdr:nvSpPr>
      <cdr:spPr>
        <a:xfrm xmlns:a="http://schemas.openxmlformats.org/drawingml/2006/main">
          <a:off x="8082708" y="2844094"/>
          <a:ext cx="1727952" cy="5040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108000" tIns="36000" rIns="36000" bIns="36000" rtlCol="0"/>
        <a:lstStyle xmlns:a="http://schemas.openxmlformats.org/drawingml/2006/main"/>
        <a:p xmlns:a="http://schemas.openxmlformats.org/drawingml/2006/main">
          <a:fld id="{B83314E2-E9BE-49CB-8DC8-25DEB9E50482}" type="TxLink">
            <a:rPr lang="en-US" sz="14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Single-parent families</a:t>
          </a:fld>
          <a:endParaRPr lang="fi-FI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0.82387</cdr:x>
      <cdr:y>0.61728</cdr:y>
    </cdr:from>
    <cdr:to>
      <cdr:x>1</cdr:x>
      <cdr:y>0.66017</cdr:y>
    </cdr:to>
    <cdr:sp macro="" textlink="'Data 7'!$B$4">
      <cdr:nvSpPr>
        <cdr:cNvPr id="10" name="Tekstiruutu 9"/>
        <cdr:cNvSpPr txBox="1"/>
      </cdr:nvSpPr>
      <cdr:spPr>
        <a:xfrm xmlns:a="http://schemas.openxmlformats.org/drawingml/2006/main">
          <a:off x="8082660" y="4145107"/>
          <a:ext cx="1728000" cy="28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108000" tIns="36000" rIns="36000" bIns="36000" rtlCol="0"/>
        <a:lstStyle xmlns:a="http://schemas.openxmlformats.org/drawingml/2006/main"/>
        <a:p xmlns:a="http://schemas.openxmlformats.org/drawingml/2006/main">
          <a:fld id="{C3BFE539-FAC1-4322-B2C2-AE3C4CFAC549}" type="TxLink">
            <a:rPr lang="en-US" sz="14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Persons living alone</a:t>
          </a:fld>
          <a:endParaRPr lang="fi-FI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0.00906</cdr:x>
      <cdr:y>0.03035</cdr:y>
    </cdr:from>
    <cdr:to>
      <cdr:x>0.65825</cdr:x>
      <cdr:y>0.09801</cdr:y>
    </cdr:to>
    <cdr:grpSp>
      <cdr:nvGrpSpPr>
        <cdr:cNvPr id="15" name="Ryhmä 14">
          <a:extLst xmlns:a="http://schemas.openxmlformats.org/drawingml/2006/main">
            <a:ext uri="{FF2B5EF4-FFF2-40B4-BE49-F238E27FC236}">
              <a16:creationId xmlns:a16="http://schemas.microsoft.com/office/drawing/2014/main" id="{25D7E71D-E78F-445B-ABB9-D286BE445CC4}"/>
            </a:ext>
          </a:extLst>
        </cdr:cNvPr>
        <cdr:cNvGrpSpPr/>
      </cdr:nvGrpSpPr>
      <cdr:grpSpPr>
        <a:xfrm xmlns:a="http://schemas.openxmlformats.org/drawingml/2006/main">
          <a:off x="88833" y="203631"/>
          <a:ext cx="6365290" cy="453959"/>
          <a:chOff x="0" y="0"/>
          <a:chExt cx="7041121" cy="453061"/>
        </a:xfrm>
      </cdr:grpSpPr>
      <cdr:sp macro="" textlink="'Data 7'!$A$1">
        <cdr:nvSpPr>
          <cdr:cNvPr id="16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608026" cy="42995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CCAD7F82-85BF-4306-AD48-31925984ADF5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8.7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7'!$B$2">
        <cdr:nvSpPr>
          <cdr:cNvPr id="17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11467" y="0"/>
            <a:ext cx="6429654" cy="45306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2672679C-B6AE-4260-8657-503A5B6240A8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General housing allowance: Households by household type, 2000–2022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0.8218</cdr:x>
      <cdr:y>0.31248</cdr:y>
    </cdr:from>
    <cdr:to>
      <cdr:x>0.83175</cdr:x>
      <cdr:y>0.31248</cdr:y>
    </cdr:to>
    <cdr:cxnSp macro="">
      <cdr:nvCxnSpPr>
        <cdr:cNvPr id="5" name="Suora yhdysviiva 4">
          <a:extLst xmlns:a="http://schemas.openxmlformats.org/drawingml/2006/main">
            <a:ext uri="{FF2B5EF4-FFF2-40B4-BE49-F238E27FC236}">
              <a16:creationId xmlns:a16="http://schemas.microsoft.com/office/drawing/2014/main" id="{C55E9509-BACE-4BC2-8146-79A3BA5912F7}"/>
            </a:ext>
          </a:extLst>
        </cdr:cNvPr>
        <cdr:cNvCxnSpPr/>
      </cdr:nvCxnSpPr>
      <cdr:spPr bwMode="auto">
        <a:xfrm xmlns:a="http://schemas.openxmlformats.org/drawingml/2006/main">
          <a:off x="8062400" y="2098313"/>
          <a:ext cx="97616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0.82318</cdr:x>
      <cdr:y>0.33962</cdr:y>
    </cdr:from>
    <cdr:to>
      <cdr:x>0.83312</cdr:x>
      <cdr:y>0.33962</cdr:y>
    </cdr:to>
    <cdr:cxnSp macro="">
      <cdr:nvCxnSpPr>
        <cdr:cNvPr id="21" name="Suora yhdysviiva 20">
          <a:extLst xmlns:a="http://schemas.openxmlformats.org/drawingml/2006/main">
            <a:ext uri="{FF2B5EF4-FFF2-40B4-BE49-F238E27FC236}">
              <a16:creationId xmlns:a16="http://schemas.microsoft.com/office/drawing/2014/main" id="{24D557BD-7125-48E9-BCE0-3D184FE68E33}"/>
            </a:ext>
          </a:extLst>
        </cdr:cNvPr>
        <cdr:cNvCxnSpPr/>
      </cdr:nvCxnSpPr>
      <cdr:spPr bwMode="auto">
        <a:xfrm xmlns:a="http://schemas.openxmlformats.org/drawingml/2006/main">
          <a:off x="8075939" y="2280561"/>
          <a:ext cx="97518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0.82358</cdr:x>
      <cdr:y>0.37456</cdr:y>
    </cdr:from>
    <cdr:to>
      <cdr:x>0.83352</cdr:x>
      <cdr:y>0.37456</cdr:y>
    </cdr:to>
    <cdr:cxnSp macro="">
      <cdr:nvCxnSpPr>
        <cdr:cNvPr id="22" name="Suora yhdysviiva 21">
          <a:extLst xmlns:a="http://schemas.openxmlformats.org/drawingml/2006/main">
            <a:ext uri="{FF2B5EF4-FFF2-40B4-BE49-F238E27FC236}">
              <a16:creationId xmlns:a16="http://schemas.microsoft.com/office/drawing/2014/main" id="{58BE1B4A-49FC-49AD-A9D1-C2128C50A20B}"/>
            </a:ext>
          </a:extLst>
        </cdr:cNvPr>
        <cdr:cNvCxnSpPr/>
      </cdr:nvCxnSpPr>
      <cdr:spPr bwMode="auto">
        <a:xfrm xmlns:a="http://schemas.openxmlformats.org/drawingml/2006/main">
          <a:off x="8079863" y="2515219"/>
          <a:ext cx="97518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0.82375</cdr:x>
      <cdr:y>0.43363</cdr:y>
    </cdr:from>
    <cdr:to>
      <cdr:x>0.8337</cdr:x>
      <cdr:y>0.43363</cdr:y>
    </cdr:to>
    <cdr:cxnSp macro="">
      <cdr:nvCxnSpPr>
        <cdr:cNvPr id="23" name="Suora yhdysviiva 22">
          <a:extLst xmlns:a="http://schemas.openxmlformats.org/drawingml/2006/main">
            <a:ext uri="{FF2B5EF4-FFF2-40B4-BE49-F238E27FC236}">
              <a16:creationId xmlns:a16="http://schemas.microsoft.com/office/drawing/2014/main" id="{444E18FB-9E75-4CE5-A1D7-43B2468141D5}"/>
            </a:ext>
          </a:extLst>
        </cdr:cNvPr>
        <cdr:cNvCxnSpPr/>
      </cdr:nvCxnSpPr>
      <cdr:spPr bwMode="auto">
        <a:xfrm xmlns:a="http://schemas.openxmlformats.org/drawingml/2006/main">
          <a:off x="8076847" y="2909377"/>
          <a:ext cx="97559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0.74441</cdr:x>
      <cdr:y>0.92283</cdr:y>
    </cdr:from>
    <cdr:to>
      <cdr:x>1</cdr:x>
      <cdr:y>1</cdr:y>
    </cdr:to>
    <cdr:grpSp>
      <cdr:nvGrpSpPr>
        <cdr:cNvPr id="20" name="Ryhmä 19">
          <a:extLst xmlns:a="http://schemas.openxmlformats.org/drawingml/2006/main">
            <a:ext uri="{FF2B5EF4-FFF2-40B4-BE49-F238E27FC236}">
              <a16:creationId xmlns:a16="http://schemas.microsoft.com/office/drawing/2014/main" id="{9C44C5ED-C26B-46C3-B2BE-0A6E95614A0E}"/>
            </a:ext>
          </a:extLst>
        </cdr:cNvPr>
        <cdr:cNvGrpSpPr/>
      </cdr:nvGrpSpPr>
      <cdr:grpSpPr>
        <a:xfrm xmlns:a="http://schemas.openxmlformats.org/drawingml/2006/main">
          <a:off x="7298920" y="6191652"/>
          <a:ext cx="2506053" cy="517766"/>
          <a:chOff x="0" y="0"/>
          <a:chExt cx="2507478" cy="518194"/>
        </a:xfrm>
      </cdr:grpSpPr>
      <cdr:pic>
        <cdr:nvPicPr>
          <cdr:cNvPr id="24" name="Kuva 23">
            <a:extLst xmlns:a="http://schemas.openxmlformats.org/drawingml/2006/main">
              <a:ext uri="{FF2B5EF4-FFF2-40B4-BE49-F238E27FC236}">
                <a16:creationId xmlns:a16="http://schemas.microsoft.com/office/drawing/2014/main" id="{656ABE67-39D2-4922-9F7D-180ABBBEAF56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1907596" y="0"/>
            <a:ext cx="599882" cy="361490"/>
          </a:xfrm>
          <a:prstGeom xmlns:a="http://schemas.openxmlformats.org/drawingml/2006/main" prst="rect">
            <a:avLst/>
          </a:prstGeom>
        </cdr:spPr>
      </cdr:pic>
      <cdr:sp macro="" textlink="'Data 7'!$A$50">
        <cdr:nvSpPr>
          <cdr:cNvPr id="25" name="Tekstiruutu 1"/>
          <cdr:cNvSpPr txBox="1"/>
        </cdr:nvSpPr>
        <cdr:spPr>
          <a:xfrm xmlns:a="http://schemas.openxmlformats.org/drawingml/2006/main">
            <a:off x="0" y="298526"/>
            <a:ext cx="2507478" cy="21966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5680EF07-C306-4FE5-A220-36171007E816}" type="TxLink">
              <a:rPr lang="en-US" sz="8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Statistical Information Service 5.4.2023</a:t>
            </a:fld>
            <a:endParaRPr lang="fi-FI" sz="1200"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</cdr:grp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852660" cy="672846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0.01326</cdr:x>
      <cdr:y>0.17266</cdr:y>
    </cdr:from>
    <cdr:to>
      <cdr:x>0.13164</cdr:x>
      <cdr:y>0.22223</cdr:y>
    </cdr:to>
    <cdr:sp macro="" textlink="'Data 8'!$B$3">
      <cdr:nvSpPr>
        <cdr:cNvPr id="6" name="Tekstiruutu 5"/>
        <cdr:cNvSpPr txBox="1"/>
      </cdr:nvSpPr>
      <cdr:spPr>
        <a:xfrm xmlns:a="http://schemas.openxmlformats.org/drawingml/2006/main">
          <a:off x="130594" y="1159404"/>
          <a:ext cx="1165907" cy="332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F7A75EC-B9B5-480D-9CF9-AC3E22C00061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Number</a:t>
          </a:fld>
          <a:endParaRPr lang="fi-FI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0.80877</cdr:x>
      <cdr:y>0.30698</cdr:y>
    </cdr:from>
    <cdr:to>
      <cdr:x>1</cdr:x>
      <cdr:y>0.35115</cdr:y>
    </cdr:to>
    <cdr:sp macro="" textlink="'Data 8'!$C$4">
      <cdr:nvSpPr>
        <cdr:cNvPr id="7" name="Tekstiruutu 6"/>
        <cdr:cNvSpPr txBox="1"/>
      </cdr:nvSpPr>
      <cdr:spPr>
        <a:xfrm xmlns:a="http://schemas.openxmlformats.org/drawingml/2006/main">
          <a:off x="7973158" y="2067256"/>
          <a:ext cx="1885217" cy="297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180000" tIns="36000" rIns="36000" bIns="36000" rtlCol="0">
          <a:noAutofit/>
        </a:bodyPr>
        <a:lstStyle xmlns:a="http://schemas.openxmlformats.org/drawingml/2006/main"/>
        <a:p xmlns:a="http://schemas.openxmlformats.org/drawingml/2006/main">
          <a:fld id="{85F71A4F-098F-45A2-B88D-7A1183E072CE}" type="TxLink">
            <a:rPr lang="en-US" sz="14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Total</a:t>
          </a:fld>
          <a:endParaRPr lang="fi-FI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0.80877</cdr:x>
      <cdr:y>0.6932</cdr:y>
    </cdr:from>
    <cdr:to>
      <cdr:x>1</cdr:x>
      <cdr:y>0.73544</cdr:y>
    </cdr:to>
    <cdr:sp macro="" textlink="'Data 8'!$D$4">
      <cdr:nvSpPr>
        <cdr:cNvPr id="8" name="Tekstiruutu 7"/>
        <cdr:cNvSpPr txBox="1"/>
      </cdr:nvSpPr>
      <cdr:spPr>
        <a:xfrm xmlns:a="http://schemas.openxmlformats.org/drawingml/2006/main">
          <a:off x="7973158" y="4668143"/>
          <a:ext cx="1885217" cy="2844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180000" tIns="36000" rIns="36000" bIns="36000" rtlCol="0">
          <a:noAutofit/>
        </a:bodyPr>
        <a:lstStyle xmlns:a="http://schemas.openxmlformats.org/drawingml/2006/main"/>
        <a:p xmlns:a="http://schemas.openxmlformats.org/drawingml/2006/main">
          <a:fld id="{F94CD498-4AE6-4AD0-A857-7E0C244938B9}" type="TxLink">
            <a:rPr lang="en-US" sz="14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Unemployed</a:t>
          </a:fld>
          <a:endParaRPr lang="fi-FI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0.80877</cdr:x>
      <cdr:y>0.63402</cdr:y>
    </cdr:from>
    <cdr:to>
      <cdr:x>1</cdr:x>
      <cdr:y>0.6844</cdr:y>
    </cdr:to>
    <cdr:sp macro="" textlink="'Data 8'!$E$4">
      <cdr:nvSpPr>
        <cdr:cNvPr id="10" name="Tekstiruutu 9"/>
        <cdr:cNvSpPr txBox="1"/>
      </cdr:nvSpPr>
      <cdr:spPr>
        <a:xfrm xmlns:a="http://schemas.openxmlformats.org/drawingml/2006/main">
          <a:off x="7973158" y="4269578"/>
          <a:ext cx="1885217" cy="3392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180000" tIns="36000" rIns="36000" bIns="36000" rtlCol="0">
          <a:noAutofit/>
        </a:bodyPr>
        <a:lstStyle xmlns:a="http://schemas.openxmlformats.org/drawingml/2006/main"/>
        <a:p xmlns:a="http://schemas.openxmlformats.org/drawingml/2006/main">
          <a:fld id="{5C1377D8-272B-4CB7-909F-15CC8D8CC779}" type="TxLink">
            <a:rPr lang="en-US" sz="14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Students</a:t>
          </a:fld>
          <a:endParaRPr lang="fi-FI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0.01307</cdr:x>
      <cdr:y>0.00841</cdr:y>
    </cdr:from>
    <cdr:to>
      <cdr:x>0.92843</cdr:x>
      <cdr:y>0.07749</cdr:y>
    </cdr:to>
    <cdr:grpSp>
      <cdr:nvGrpSpPr>
        <cdr:cNvPr id="15" name="Ryhmä 14">
          <a:extLst xmlns:a="http://schemas.openxmlformats.org/drawingml/2006/main">
            <a:ext uri="{FF2B5EF4-FFF2-40B4-BE49-F238E27FC236}">
              <a16:creationId xmlns:a16="http://schemas.microsoft.com/office/drawing/2014/main" id="{52FBCD5D-5E3F-47FF-AEF3-8C3DC8906BD2}"/>
            </a:ext>
          </a:extLst>
        </cdr:cNvPr>
        <cdr:cNvGrpSpPr/>
      </cdr:nvGrpSpPr>
      <cdr:grpSpPr>
        <a:xfrm xmlns:a="http://schemas.openxmlformats.org/drawingml/2006/main">
          <a:off x="128774" y="56586"/>
          <a:ext cx="9018731" cy="464802"/>
          <a:chOff x="0" y="0"/>
          <a:chExt cx="7559748" cy="462574"/>
        </a:xfrm>
      </cdr:grpSpPr>
      <cdr:sp macro="" textlink="'Data 8'!$A$1">
        <cdr:nvSpPr>
          <cdr:cNvPr id="16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608026" cy="42995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CCAD7F82-85BF-4306-AD48-31925984ADF5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8.8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8'!$B$1">
        <cdr:nvSpPr>
          <cdr:cNvPr id="17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43175" y="1"/>
            <a:ext cx="7116573" cy="4625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BA68A737-9B26-41EF-8361-F60F14396CB8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General housing allowance: All unemployed and student households and persons having received basic unemployment benefits, 1991–2022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0.0922</cdr:x>
      <cdr:y>0.94374</cdr:y>
    </cdr:from>
    <cdr:to>
      <cdr:x>0.66151</cdr:x>
      <cdr:y>0.97447</cdr:y>
    </cdr:to>
    <cdr:sp macro="" textlink="'Data 8'!$A$38">
      <cdr:nvSpPr>
        <cdr:cNvPr id="13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8051" y="6337299"/>
          <a:ext cx="5607050" cy="2063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795FABC8-AC7E-4EB6-8ED1-103CC02CB359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* Due to seasonal fluctuation, the figures on unemployment benefits are shown as at the end of November of each year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0.74565</cdr:x>
      <cdr:y>0.92305</cdr:y>
    </cdr:from>
    <cdr:to>
      <cdr:x>1</cdr:x>
      <cdr:y>1</cdr:y>
    </cdr:to>
    <cdr:grpSp>
      <cdr:nvGrpSpPr>
        <cdr:cNvPr id="14" name="Ryhmä 13">
          <a:extLst xmlns:a="http://schemas.openxmlformats.org/drawingml/2006/main">
            <a:ext uri="{FF2B5EF4-FFF2-40B4-BE49-F238E27FC236}">
              <a16:creationId xmlns:a16="http://schemas.microsoft.com/office/drawing/2014/main" id="{E3C94E76-5D66-4DF3-8D7A-BEC1918D51DE}"/>
            </a:ext>
          </a:extLst>
        </cdr:cNvPr>
        <cdr:cNvGrpSpPr/>
      </cdr:nvGrpSpPr>
      <cdr:grpSpPr>
        <a:xfrm xmlns:a="http://schemas.openxmlformats.org/drawingml/2006/main">
          <a:off x="7346636" y="6210705"/>
          <a:ext cx="2506024" cy="517755"/>
          <a:chOff x="0" y="0"/>
          <a:chExt cx="2507478" cy="518194"/>
        </a:xfrm>
      </cdr:grpSpPr>
      <cdr:pic>
        <cdr:nvPicPr>
          <cdr:cNvPr id="20" name="Kuva 19">
            <a:extLst xmlns:a="http://schemas.openxmlformats.org/drawingml/2006/main">
              <a:ext uri="{FF2B5EF4-FFF2-40B4-BE49-F238E27FC236}">
                <a16:creationId xmlns:a16="http://schemas.microsoft.com/office/drawing/2014/main" id="{8AE3C6DF-A715-4679-9A34-66D426605B5E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1907596" y="0"/>
            <a:ext cx="599882" cy="361490"/>
          </a:xfrm>
          <a:prstGeom xmlns:a="http://schemas.openxmlformats.org/drawingml/2006/main" prst="rect">
            <a:avLst/>
          </a:prstGeom>
        </cdr:spPr>
      </cdr:pic>
      <cdr:sp macro="" textlink="'Data 8'!$A$40">
        <cdr:nvSpPr>
          <cdr:cNvPr id="21" name="Tekstiruutu 1"/>
          <cdr:cNvSpPr txBox="1"/>
        </cdr:nvSpPr>
        <cdr:spPr>
          <a:xfrm xmlns:a="http://schemas.openxmlformats.org/drawingml/2006/main">
            <a:off x="0" y="298526"/>
            <a:ext cx="2507478" cy="21966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D468D736-51E7-461B-B729-8F904D2FCD23}" type="TxLink">
              <a:rPr lang="en-US" sz="8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Statistical Information Service 5.4.2023</a:t>
            </a:fld>
            <a:endParaRPr lang="fi-FI" sz="1200"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</cdr:grp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852660" cy="672846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0.77525</cdr:x>
      <cdr:y>0.942</cdr:y>
    </cdr:from>
    <cdr:to>
      <cdr:x>0.78241</cdr:x>
      <cdr:y>0.97184</cdr:y>
    </cdr:to>
    <cdr:sp macro="" textlink="'Data 1'!$B$11">
      <cdr:nvSpPr>
        <cdr:cNvPr id="19460" name="Text Box 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635321" y="6316675"/>
          <a:ext cx="70469" cy="200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1AEB7B8D-3C1B-47FF-900C-6DFDA21CD0A1}" type="TxLink">
            <a:rPr lang="fi-FI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0.39596</cdr:x>
      <cdr:y>0.50212</cdr:y>
    </cdr:from>
    <cdr:to>
      <cdr:x>0.57186</cdr:x>
      <cdr:y>0.59689</cdr:y>
    </cdr:to>
    <cdr:sp macro="" textlink="'Data 1'!$B$9">
      <cdr:nvSpPr>
        <cdr:cNvPr id="194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3504" y="3381375"/>
          <a:ext cx="1734064" cy="638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C90CEC26-9EFB-4FF5-9636-10091D43C7AF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Total expenditure
2 248,9 million euros.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0.34097</cdr:x>
      <cdr:y>0.19466</cdr:y>
    </cdr:from>
    <cdr:to>
      <cdr:x>0.35123</cdr:x>
      <cdr:y>0.23969</cdr:y>
    </cdr:to>
    <cdr:sp macro="" textlink="'Data 1'!#REF!">
      <cdr:nvSpPr>
        <cdr:cNvPr id="1947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358156" y="1307186"/>
          <a:ext cx="101053" cy="3023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36576" tIns="36576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CFC0933C-51F3-4C7A-8CB6-29ADCB6EBD8C}" type="TxLink">
            <a:rPr lang="fi-FI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0.11638</cdr:x>
      <cdr:y>0.03651</cdr:y>
    </cdr:from>
    <cdr:to>
      <cdr:x>0.79594</cdr:x>
      <cdr:y>0.15014</cdr:y>
    </cdr:to>
    <cdr:grpSp>
      <cdr:nvGrpSpPr>
        <cdr:cNvPr id="3" name="Ryhmä 2">
          <a:extLst xmlns:a="http://schemas.openxmlformats.org/drawingml/2006/main">
            <a:ext uri="{FF2B5EF4-FFF2-40B4-BE49-F238E27FC236}">
              <a16:creationId xmlns:a16="http://schemas.microsoft.com/office/drawing/2014/main" id="{48E04856-84F6-4175-9DA7-4FE16355D658}"/>
            </a:ext>
          </a:extLst>
        </cdr:cNvPr>
        <cdr:cNvGrpSpPr/>
      </cdr:nvGrpSpPr>
      <cdr:grpSpPr>
        <a:xfrm xmlns:a="http://schemas.openxmlformats.org/drawingml/2006/main">
          <a:off x="1146653" y="245656"/>
          <a:ext cx="6695473" cy="764555"/>
          <a:chOff x="508000" y="245151"/>
          <a:chExt cx="6692913" cy="763051"/>
        </a:xfrm>
      </cdr:grpSpPr>
      <cdr:grpSp>
        <cdr:nvGrpSpPr>
          <cdr:cNvPr id="17" name="Ryhmä 16">
            <a:extLst xmlns:a="http://schemas.openxmlformats.org/drawingml/2006/main">
              <a:ext uri="{FF2B5EF4-FFF2-40B4-BE49-F238E27FC236}">
                <a16:creationId xmlns:a16="http://schemas.microsoft.com/office/drawing/2014/main" id="{135CD43B-E056-4C90-8E48-C7CE71B1E5F2}"/>
              </a:ext>
            </a:extLst>
          </cdr:cNvPr>
          <cdr:cNvGrpSpPr/>
        </cdr:nvGrpSpPr>
        <cdr:grpSpPr>
          <a:xfrm xmlns:a="http://schemas.openxmlformats.org/drawingml/2006/main">
            <a:off x="508000" y="245151"/>
            <a:ext cx="6692913" cy="449172"/>
            <a:chOff x="0" y="0"/>
            <a:chExt cx="6692841" cy="449153"/>
          </a:xfrm>
        </cdr:grpSpPr>
        <cdr:sp macro="" textlink="'Data 1'!$A$1">
          <cdr:nvSpPr>
            <cdr:cNvPr id="21" name="Text Box 21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0" y="0"/>
              <a:ext cx="654645" cy="42995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54864" tIns="50292" rIns="0" bIns="0" anchor="t" upright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fld id="{47966489-C238-4518-8857-55DAF802FF6C}" type="TxLink">
                <a:rPr lang="en-US" sz="2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pPr algn="l" rtl="0">
                  <a:defRPr sz="1000"/>
                </a:pPr>
                <a:t>8.1</a:t>
              </a:fld>
              <a:endParaRPr lang="fi-FI" sz="24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endParaRPr>
            </a:p>
          </cdr:txBody>
        </cdr:sp>
        <cdr:sp macro="" textlink="'Data 1'!$B$1">
          <cdr:nvSpPr>
            <cdr:cNvPr id="22" name="Text Box 21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629469" y="1"/>
              <a:ext cx="6063372" cy="44915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  <cdr:txBody>
            <a:bodyPr xmlns:a="http://schemas.openxmlformats.org/drawingml/2006/main" wrap="square" lIns="54864" tIns="50292" rIns="0" bIns="0" anchor="t" upright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fld id="{A6CEDF0A-68F6-4DC9-93EF-78E55535E6FF}" type="TxLink">
                <a:rPr lang="en-US" sz="24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pPr algn="l" rtl="0">
                  <a:defRPr sz="1000"/>
                </a:pPr>
                <a:t>Cash benefits related to housing in 2022</a:t>
              </a:fld>
              <a:endParaRPr lang="fi-FI" sz="24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endParaRPr>
            </a:p>
          </cdr:txBody>
        </cdr:sp>
      </cdr:grpSp>
      <cdr:sp macro="" textlink="'Data 1'!$A$3">
        <cdr:nvSpPr>
          <cdr:cNvPr id="18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190624" y="672569"/>
            <a:ext cx="5876938" cy="33563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45720" tIns="36576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fld id="{682762A5-DE37-4753-939D-0322DD8253D5}" type="TxLink">
              <a:rPr lang="en-US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ctr" rtl="0">
                <a:defRPr sz="1000"/>
              </a:pPr>
              <a:t>(Paid by Kela)</a:t>
            </a:fld>
            <a:endParaRPr lang="fi-FI" sz="1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0.74565</cdr:x>
      <cdr:y>0.92163</cdr:y>
    </cdr:from>
    <cdr:to>
      <cdr:x>1</cdr:x>
      <cdr:y>0.99858</cdr:y>
    </cdr:to>
    <cdr:grpSp>
      <cdr:nvGrpSpPr>
        <cdr:cNvPr id="2" name="Ryhmä 1">
          <a:extLst xmlns:a="http://schemas.openxmlformats.org/drawingml/2006/main">
            <a:ext uri="{FF2B5EF4-FFF2-40B4-BE49-F238E27FC236}">
              <a16:creationId xmlns:a16="http://schemas.microsoft.com/office/drawing/2014/main" id="{8199D65F-5452-4559-9DC6-02A9180EC94C}"/>
            </a:ext>
          </a:extLst>
        </cdr:cNvPr>
        <cdr:cNvGrpSpPr/>
      </cdr:nvGrpSpPr>
      <cdr:grpSpPr>
        <a:xfrm xmlns:a="http://schemas.openxmlformats.org/drawingml/2006/main">
          <a:off x="7346636" y="6201151"/>
          <a:ext cx="2506024" cy="517755"/>
          <a:chOff x="7350897" y="6206418"/>
          <a:chExt cx="2507478" cy="518194"/>
        </a:xfrm>
      </cdr:grpSpPr>
      <cdr:pic>
        <cdr:nvPicPr>
          <cdr:cNvPr id="19" name="Kuva 18">
            <a:extLst xmlns:a="http://schemas.openxmlformats.org/drawingml/2006/main">
              <a:ext uri="{FF2B5EF4-FFF2-40B4-BE49-F238E27FC236}">
                <a16:creationId xmlns:a16="http://schemas.microsoft.com/office/drawing/2014/main" id="{A25836E2-DEAB-4BA2-82A4-333BAD52051D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9258493" y="6206418"/>
            <a:ext cx="599882" cy="361490"/>
          </a:xfrm>
          <a:prstGeom xmlns:a="http://schemas.openxmlformats.org/drawingml/2006/main" prst="rect">
            <a:avLst/>
          </a:prstGeom>
        </cdr:spPr>
      </cdr:pic>
      <cdr:sp macro="" textlink="'Data 1'!$A$10">
        <cdr:nvSpPr>
          <cdr:cNvPr id="20" name="Tekstiruutu 1"/>
          <cdr:cNvSpPr txBox="1"/>
        </cdr:nvSpPr>
        <cdr:spPr>
          <a:xfrm xmlns:a="http://schemas.openxmlformats.org/drawingml/2006/main">
            <a:off x="7350897" y="6504944"/>
            <a:ext cx="2507478" cy="21966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88559F2F-57D4-4528-8BE0-76E25A891D3F}" type="TxLink">
              <a:rPr lang="en-US" sz="8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Statistical Information Service 5.4.2023</a:t>
            </a:fld>
            <a:endParaRPr lang="fi-FI" sz="1200"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</cdr:grp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</cdr:x>
      <cdr:y>0.9515</cdr:y>
    </cdr:from>
    <cdr:to>
      <cdr:x>0.0205</cdr:x>
      <cdr:y>0.98975</cdr:y>
    </cdr:to>
    <cdr:sp macro="" textlink="'Data 5'!$A$53">
      <cdr:nvSpPr>
        <cdr:cNvPr id="1026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98679" y="6398504"/>
          <a:ext cx="103613" cy="2572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fld id="{3B68162B-60C2-4FBE-AFF0-F9004E07E040}" type="TxLink">
            <a:rPr lang="fi-FI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fi-FI"/>
        </a:p>
      </cdr:txBody>
    </cdr:sp>
  </cdr:relSizeAnchor>
  <cdr:relSizeAnchor xmlns:cdr="http://schemas.openxmlformats.org/drawingml/2006/chartDrawing">
    <cdr:from>
      <cdr:x>0.766</cdr:x>
      <cdr:y>0.9645</cdr:y>
    </cdr:from>
    <cdr:to>
      <cdr:x>0.77316</cdr:x>
      <cdr:y>0.99434</cdr:y>
    </cdr:to>
    <cdr:sp macro="" textlink="'Data 5'!#REF!">
      <cdr:nvSpPr>
        <cdr:cNvPr id="1034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44219" y="6467551"/>
          <a:ext cx="70469" cy="200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CF677134-58DA-40C5-9D34-45BDB2A5E602}" type="TxLink">
            <a:rPr lang="fi-FI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0.82837</cdr:x>
      <cdr:y>0.69173</cdr:y>
    </cdr:from>
    <cdr:to>
      <cdr:x>1</cdr:x>
      <cdr:y>0.73449</cdr:y>
    </cdr:to>
    <cdr:sp macro="" textlink="'Data 9'!$B$4">
      <cdr:nvSpPr>
        <cdr:cNvPr id="103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58492" y="4645025"/>
          <a:ext cx="1690358" cy="287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square" lIns="36576" tIns="36000" rIns="36000" bIns="360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A2EDAC5-98F3-4BC6-83AD-74D376A55282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Under age 65 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0.82837</cdr:x>
      <cdr:y>0.37204</cdr:y>
    </cdr:from>
    <cdr:to>
      <cdr:x>1</cdr:x>
      <cdr:y>0.41504</cdr:y>
    </cdr:to>
    <cdr:sp macro="" textlink="'Data 9'!$C$4">
      <cdr:nvSpPr>
        <cdr:cNvPr id="103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58492" y="2498275"/>
          <a:ext cx="1690358" cy="288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6000" rIns="36000" bIns="360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A4E9B57D-7BAF-4C78-8829-E8ABE4852CCC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Age 65 or over 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</cdr:x>
      <cdr:y>0.02884</cdr:y>
    </cdr:from>
    <cdr:to>
      <cdr:x>0.99842</cdr:x>
      <cdr:y>0.0949</cdr:y>
    </cdr:to>
    <cdr:grpSp>
      <cdr:nvGrpSpPr>
        <cdr:cNvPr id="12" name="Ryhmä 11">
          <a:extLst xmlns:a="http://schemas.openxmlformats.org/drawingml/2006/main">
            <a:ext uri="{FF2B5EF4-FFF2-40B4-BE49-F238E27FC236}">
              <a16:creationId xmlns:a16="http://schemas.microsoft.com/office/drawing/2014/main" id="{6C7BA4C9-23E4-42A6-AB4F-B9B2DE532B02}"/>
            </a:ext>
          </a:extLst>
        </cdr:cNvPr>
        <cdr:cNvGrpSpPr/>
      </cdr:nvGrpSpPr>
      <cdr:grpSpPr>
        <a:xfrm xmlns:a="http://schemas.openxmlformats.org/drawingml/2006/main">
          <a:off x="0" y="194049"/>
          <a:ext cx="9837093" cy="444482"/>
          <a:chOff x="0" y="0"/>
          <a:chExt cx="8878936" cy="443586"/>
        </a:xfrm>
      </cdr:grpSpPr>
      <cdr:sp macro="" textlink="'Data 9'!$A$1">
        <cdr:nvSpPr>
          <cdr:cNvPr id="16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654645" cy="42995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F76F3F6E-0B0A-4FD4-AFF7-D96C73885B05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8.9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9'!$B$2">
        <cdr:nvSpPr>
          <cdr:cNvPr id="17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02042" y="1"/>
            <a:ext cx="8276894" cy="44358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E4D0ECF0-08A1-429B-97B3-2A5DD4EFCEA5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Expenditure on housing allowances for pensioners, 2000–2022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0.74565</cdr:x>
      <cdr:y>0.92305</cdr:y>
    </cdr:from>
    <cdr:to>
      <cdr:x>1</cdr:x>
      <cdr:y>1</cdr:y>
    </cdr:to>
    <cdr:grpSp>
      <cdr:nvGrpSpPr>
        <cdr:cNvPr id="18" name="Ryhmä 17">
          <a:extLst xmlns:a="http://schemas.openxmlformats.org/drawingml/2006/main">
            <a:ext uri="{FF2B5EF4-FFF2-40B4-BE49-F238E27FC236}">
              <a16:creationId xmlns:a16="http://schemas.microsoft.com/office/drawing/2014/main" id="{B2BF4607-3D8B-4C83-B6AE-09B5F090114D}"/>
            </a:ext>
          </a:extLst>
        </cdr:cNvPr>
        <cdr:cNvGrpSpPr/>
      </cdr:nvGrpSpPr>
      <cdr:grpSpPr>
        <a:xfrm xmlns:a="http://schemas.openxmlformats.org/drawingml/2006/main">
          <a:off x="7346636" y="6210705"/>
          <a:ext cx="2506024" cy="517755"/>
          <a:chOff x="0" y="0"/>
          <a:chExt cx="2507478" cy="518194"/>
        </a:xfrm>
      </cdr:grpSpPr>
      <cdr:pic>
        <cdr:nvPicPr>
          <cdr:cNvPr id="19" name="Kuva 18">
            <a:extLst xmlns:a="http://schemas.openxmlformats.org/drawingml/2006/main">
              <a:ext uri="{FF2B5EF4-FFF2-40B4-BE49-F238E27FC236}">
                <a16:creationId xmlns:a16="http://schemas.microsoft.com/office/drawing/2014/main" id="{EEBD05AE-31CC-4E0C-A8C8-DE4AAC1050A5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1907596" y="0"/>
            <a:ext cx="599882" cy="361490"/>
          </a:xfrm>
          <a:prstGeom xmlns:a="http://schemas.openxmlformats.org/drawingml/2006/main" prst="rect">
            <a:avLst/>
          </a:prstGeom>
        </cdr:spPr>
      </cdr:pic>
      <cdr:sp macro="" textlink="'Data 9'!$A$45">
        <cdr:nvSpPr>
          <cdr:cNvPr id="20" name="Tekstiruutu 1"/>
          <cdr:cNvSpPr txBox="1"/>
        </cdr:nvSpPr>
        <cdr:spPr>
          <a:xfrm xmlns:a="http://schemas.openxmlformats.org/drawingml/2006/main">
            <a:off x="0" y="298526"/>
            <a:ext cx="2507478" cy="21966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334BE0BB-ED6F-4BDD-822C-2BBB4EF3074D}" type="TxLink">
              <a:rPr lang="en-US" sz="8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Statistical Information Service 5.4.2023</a:t>
            </a:fld>
            <a:endParaRPr lang="fi-FI" sz="1200"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</cdr:grp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852660" cy="672846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0.00484</cdr:x>
      <cdr:y>0</cdr:y>
    </cdr:from>
    <cdr:to>
      <cdr:x>1</cdr:x>
      <cdr:y>0.99717</cdr:y>
    </cdr:to>
    <cdr:graphicFrame macro="">
      <cdr:nvGraphicFramePr>
        <cdr:cNvPr id="2" name="Kaavio 1">
          <a:extLst xmlns:a="http://schemas.openxmlformats.org/drawingml/2006/main">
            <a:ext uri="{FF2B5EF4-FFF2-40B4-BE49-F238E27FC236}">
              <a16:creationId xmlns:a16="http://schemas.microsoft.com/office/drawing/2014/main" id="{CFA074EF-144D-4417-8ADB-482ADFD7E6F3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0.0165</cdr:x>
      <cdr:y>0.13068</cdr:y>
    </cdr:from>
    <cdr:to>
      <cdr:x>0.16326</cdr:x>
      <cdr:y>0.17563</cdr:y>
    </cdr:to>
    <cdr:sp macro="" textlink="'Data 10'!$D$2">
      <cdr:nvSpPr>
        <cdr:cNvPr id="6" name="Tekstiruutu 5"/>
        <cdr:cNvSpPr txBox="1"/>
      </cdr:nvSpPr>
      <cdr:spPr>
        <a:xfrm xmlns:a="http://schemas.openxmlformats.org/drawingml/2006/main">
          <a:off x="161745" y="875049"/>
          <a:ext cx="1438411" cy="300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AD93EAD7-8508-479F-97B2-4F3C63E3FBE5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EUR per month (at 2022 prices)</a:t>
          </a:fld>
          <a:endParaRPr lang="fi-FI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0.81653</cdr:x>
      <cdr:y>0.40313</cdr:y>
    </cdr:from>
    <cdr:to>
      <cdr:x>1</cdr:x>
      <cdr:y>0.48713</cdr:y>
    </cdr:to>
    <cdr:sp macro="" textlink="'Data 10'!$G$4">
      <cdr:nvSpPr>
        <cdr:cNvPr id="9" name="Tekstiruutu 8"/>
        <cdr:cNvSpPr txBox="1"/>
      </cdr:nvSpPr>
      <cdr:spPr>
        <a:xfrm xmlns:a="http://schemas.openxmlformats.org/drawingml/2006/main">
          <a:off x="8010698" y="2707077"/>
          <a:ext cx="1799962" cy="5640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180000" tIns="36000" rIns="36000" bIns="36000" rtlCol="0">
          <a:noAutofit/>
        </a:bodyPr>
        <a:lstStyle xmlns:a="http://schemas.openxmlformats.org/drawingml/2006/main"/>
        <a:p xmlns:a="http://schemas.openxmlformats.org/drawingml/2006/main">
          <a:fld id="{526BBF1D-22C9-4348-B10A-2A2D142B49F4}" type="TxLink">
            <a:rPr lang="en-US" sz="14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Pensioners´ housing allowance</a:t>
          </a:fld>
          <a:endParaRPr lang="fi-FI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0.81575</cdr:x>
      <cdr:y>0.26835</cdr:y>
    </cdr:from>
    <cdr:to>
      <cdr:x>0.99922</cdr:x>
      <cdr:y>0.34858</cdr:y>
    </cdr:to>
    <cdr:sp macro="" textlink="'Data 10'!$F$4">
      <cdr:nvSpPr>
        <cdr:cNvPr id="10" name="Tekstiruutu 9"/>
        <cdr:cNvSpPr txBox="1"/>
      </cdr:nvSpPr>
      <cdr:spPr>
        <a:xfrm xmlns:a="http://schemas.openxmlformats.org/drawingml/2006/main">
          <a:off x="8003046" y="1802003"/>
          <a:ext cx="1799962" cy="538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180000" tIns="36000" rIns="36000" bIns="36000" rtlCol="0">
          <a:noAutofit/>
        </a:bodyPr>
        <a:lstStyle xmlns:a="http://schemas.openxmlformats.org/drawingml/2006/main"/>
        <a:p xmlns:a="http://schemas.openxmlformats.org/drawingml/2006/main">
          <a:fld id="{289445DA-FDBB-49D0-BDDF-B2B0C3FB3F18}" type="TxLink">
            <a:rPr lang="en-US" sz="14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General housing allowance</a:t>
          </a:fld>
          <a:endParaRPr lang="fi-FI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0.00906</cdr:x>
      <cdr:y>0.03035</cdr:y>
    </cdr:from>
    <cdr:to>
      <cdr:x>1</cdr:x>
      <cdr:y>0.09801</cdr:y>
    </cdr:to>
    <cdr:grpSp>
      <cdr:nvGrpSpPr>
        <cdr:cNvPr id="15" name="Ryhmä 14">
          <a:extLst xmlns:a="http://schemas.openxmlformats.org/drawingml/2006/main">
            <a:ext uri="{FF2B5EF4-FFF2-40B4-BE49-F238E27FC236}">
              <a16:creationId xmlns:a16="http://schemas.microsoft.com/office/drawing/2014/main" id="{CDE7C8F7-B5CD-4843-AD9D-D5ACAB7D53EF}"/>
            </a:ext>
          </a:extLst>
        </cdr:cNvPr>
        <cdr:cNvGrpSpPr/>
      </cdr:nvGrpSpPr>
      <cdr:grpSpPr>
        <a:xfrm xmlns:a="http://schemas.openxmlformats.org/drawingml/2006/main">
          <a:off x="88833" y="203631"/>
          <a:ext cx="9716140" cy="453959"/>
          <a:chOff x="0" y="0"/>
          <a:chExt cx="10052795" cy="453061"/>
        </a:xfrm>
      </cdr:grpSpPr>
      <cdr:sp macro="" textlink="'Data 10'!$A$1">
        <cdr:nvSpPr>
          <cdr:cNvPr id="16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686092" cy="42995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CCAD7F82-85BF-4306-AD48-31925984ADF5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8.10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10'!$B$2">
        <cdr:nvSpPr>
          <cdr:cNvPr id="17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6092" y="0"/>
            <a:ext cx="9366703" cy="45306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EF96AFB2-7449-4F8E-9871-CD98B9C8044E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Housing benefits: Average rate of benefit, 1975–2022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0.74441</cdr:x>
      <cdr:y>0.92283</cdr:y>
    </cdr:from>
    <cdr:to>
      <cdr:x>1</cdr:x>
      <cdr:y>1</cdr:y>
    </cdr:to>
    <cdr:grpSp>
      <cdr:nvGrpSpPr>
        <cdr:cNvPr id="12" name="Ryhmä 11">
          <a:extLst xmlns:a="http://schemas.openxmlformats.org/drawingml/2006/main">
            <a:ext uri="{FF2B5EF4-FFF2-40B4-BE49-F238E27FC236}">
              <a16:creationId xmlns:a16="http://schemas.microsoft.com/office/drawing/2014/main" id="{54C8727D-545A-41A0-A8DB-2FCA02024715}"/>
            </a:ext>
          </a:extLst>
        </cdr:cNvPr>
        <cdr:cNvGrpSpPr/>
      </cdr:nvGrpSpPr>
      <cdr:grpSpPr>
        <a:xfrm xmlns:a="http://schemas.openxmlformats.org/drawingml/2006/main">
          <a:off x="7298920" y="6191652"/>
          <a:ext cx="2506053" cy="517766"/>
          <a:chOff x="0" y="0"/>
          <a:chExt cx="2507478" cy="518194"/>
        </a:xfrm>
      </cdr:grpSpPr>
      <cdr:pic>
        <cdr:nvPicPr>
          <cdr:cNvPr id="13" name="Kuva 12">
            <a:extLst xmlns:a="http://schemas.openxmlformats.org/drawingml/2006/main">
              <a:ext uri="{FF2B5EF4-FFF2-40B4-BE49-F238E27FC236}">
                <a16:creationId xmlns:a16="http://schemas.microsoft.com/office/drawing/2014/main" id="{6D5F449D-86B7-4D6B-8651-2088A61A0262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1907596" y="0"/>
            <a:ext cx="599882" cy="361490"/>
          </a:xfrm>
          <a:prstGeom xmlns:a="http://schemas.openxmlformats.org/drawingml/2006/main" prst="rect">
            <a:avLst/>
          </a:prstGeom>
        </cdr:spPr>
      </cdr:pic>
      <cdr:sp macro="" textlink="'Data 10'!$A$54">
        <cdr:nvSpPr>
          <cdr:cNvPr id="20" name="Tekstiruutu 1"/>
          <cdr:cNvSpPr txBox="1"/>
        </cdr:nvSpPr>
        <cdr:spPr>
          <a:xfrm xmlns:a="http://schemas.openxmlformats.org/drawingml/2006/main">
            <a:off x="0" y="298526"/>
            <a:ext cx="2507478" cy="21966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37854584-A618-4DB2-BE64-38921282C3C4}" type="TxLink">
              <a:rPr lang="en-US" sz="8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Statistical Information Service 5.4.2023</a:t>
            </a:fld>
            <a:endParaRPr lang="fi-FI" sz="1200"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</cdr:grp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852660" cy="672846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0.00484</cdr:x>
      <cdr:y>0</cdr:y>
    </cdr:from>
    <cdr:to>
      <cdr:x>1</cdr:x>
      <cdr:y>0.99717</cdr:y>
    </cdr:to>
    <cdr:graphicFrame macro="">
      <cdr:nvGraphicFramePr>
        <cdr:cNvPr id="2" name="Kaavio 1">
          <a:extLst xmlns:a="http://schemas.openxmlformats.org/drawingml/2006/main">
            <a:ext uri="{FF2B5EF4-FFF2-40B4-BE49-F238E27FC236}">
              <a16:creationId xmlns:a16="http://schemas.microsoft.com/office/drawing/2014/main" id="{51AA22D5-2D5A-47FE-9819-925AA9861125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0.02039</cdr:x>
      <cdr:y>0.13068</cdr:y>
    </cdr:from>
    <cdr:to>
      <cdr:x>0.11844</cdr:x>
      <cdr:y>0.17563</cdr:y>
    </cdr:to>
    <cdr:sp macro="" textlink="'Data 11'!$D$2">
      <cdr:nvSpPr>
        <cdr:cNvPr id="6" name="Tekstiruutu 5"/>
        <cdr:cNvSpPr txBox="1"/>
      </cdr:nvSpPr>
      <cdr:spPr>
        <a:xfrm xmlns:a="http://schemas.openxmlformats.org/drawingml/2006/main">
          <a:off x="200088" y="877531"/>
          <a:ext cx="961838" cy="301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FF59AEBB-1687-4B14-A032-5AD3AAA27B14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EUR per month (at 2022 prices)</a:t>
          </a:fld>
          <a:endParaRPr lang="fi-FI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0.81653</cdr:x>
      <cdr:y>0.30969</cdr:y>
    </cdr:from>
    <cdr:to>
      <cdr:x>1</cdr:x>
      <cdr:y>0.38211</cdr:y>
    </cdr:to>
    <cdr:sp macro="" textlink="'Data 11'!$C$4">
      <cdr:nvSpPr>
        <cdr:cNvPr id="9" name="Tekstiruutu 8"/>
        <cdr:cNvSpPr txBox="1"/>
      </cdr:nvSpPr>
      <cdr:spPr>
        <a:xfrm xmlns:a="http://schemas.openxmlformats.org/drawingml/2006/main">
          <a:off x="8010698" y="2079600"/>
          <a:ext cx="1799962" cy="4863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180000" tIns="36000" rIns="36000" bIns="36000" rtlCol="0">
          <a:spAutoFit/>
        </a:bodyPr>
        <a:lstStyle xmlns:a="http://schemas.openxmlformats.org/drawingml/2006/main"/>
        <a:p xmlns:a="http://schemas.openxmlformats.org/drawingml/2006/main">
          <a:fld id="{526BBF1D-22C9-4348-B10A-2A2D142B49F4}" type="TxLink">
            <a:rPr lang="en-US" sz="14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Pensioners´ housing allowance</a:t>
          </a:fld>
          <a:endParaRPr lang="fi-FI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0.81653</cdr:x>
      <cdr:y>0.22003</cdr:y>
    </cdr:from>
    <cdr:to>
      <cdr:x>1</cdr:x>
      <cdr:y>0.29258</cdr:y>
    </cdr:to>
    <cdr:sp macro="" textlink="'Data 11'!$B$4">
      <cdr:nvSpPr>
        <cdr:cNvPr id="10" name="Tekstiruutu 9"/>
        <cdr:cNvSpPr txBox="1"/>
      </cdr:nvSpPr>
      <cdr:spPr>
        <a:xfrm xmlns:a="http://schemas.openxmlformats.org/drawingml/2006/main">
          <a:off x="8010698" y="1477498"/>
          <a:ext cx="1799962" cy="487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180000" tIns="36000" rIns="36000" bIns="36000" rtlCol="0">
          <a:noAutofit/>
        </a:bodyPr>
        <a:lstStyle xmlns:a="http://schemas.openxmlformats.org/drawingml/2006/main"/>
        <a:p xmlns:a="http://schemas.openxmlformats.org/drawingml/2006/main">
          <a:fld id="{289445DA-FDBB-49D0-BDDF-B2B0C3FB3F18}" type="TxLink">
            <a:rPr lang="en-US" sz="14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General housing allowance</a:t>
          </a:fld>
          <a:endParaRPr lang="fi-FI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0.00226</cdr:x>
      <cdr:y>0.03035</cdr:y>
    </cdr:from>
    <cdr:to>
      <cdr:x>1</cdr:x>
      <cdr:y>0.09801</cdr:y>
    </cdr:to>
    <cdr:grpSp>
      <cdr:nvGrpSpPr>
        <cdr:cNvPr id="15" name="Ryhmä 14">
          <a:extLst xmlns:a="http://schemas.openxmlformats.org/drawingml/2006/main">
            <a:ext uri="{FF2B5EF4-FFF2-40B4-BE49-F238E27FC236}">
              <a16:creationId xmlns:a16="http://schemas.microsoft.com/office/drawing/2014/main" id="{78FC8973-C077-466D-89A0-0F13412F5BB2}"/>
            </a:ext>
          </a:extLst>
        </cdr:cNvPr>
        <cdr:cNvGrpSpPr/>
      </cdr:nvGrpSpPr>
      <cdr:grpSpPr>
        <a:xfrm xmlns:a="http://schemas.openxmlformats.org/drawingml/2006/main">
          <a:off x="22159" y="203631"/>
          <a:ext cx="9782814" cy="453959"/>
          <a:chOff x="-69012" y="0"/>
          <a:chExt cx="10121807" cy="453061"/>
        </a:xfrm>
      </cdr:grpSpPr>
      <cdr:sp macro="" textlink="'Data 11'!$A$1">
        <cdr:nvSpPr>
          <cdr:cNvPr id="16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-69012" y="0"/>
            <a:ext cx="695941" cy="42995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CCAD7F82-85BF-4306-AD48-31925984ADF5}" type="TxLink">
              <a:rPr lang="en-US" sz="238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8.13</a:t>
            </a:fld>
            <a:endParaRPr lang="fi-FI" sz="238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11'!$B$1">
        <cdr:nvSpPr>
          <cdr:cNvPr id="17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27740" y="0"/>
            <a:ext cx="9425055" cy="45306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BA68A737-9B26-41EF-8361-F60F14396CB8}" type="TxLink">
              <a:rPr lang="en-US" sz="238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Housing benefits: Recipients’ actual housing costs, 1991–2022</a:t>
            </a:fld>
            <a:endParaRPr lang="fi-FI" sz="238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0.74441</cdr:x>
      <cdr:y>0.92283</cdr:y>
    </cdr:from>
    <cdr:to>
      <cdr:x>1</cdr:x>
      <cdr:y>1</cdr:y>
    </cdr:to>
    <cdr:grpSp>
      <cdr:nvGrpSpPr>
        <cdr:cNvPr id="12" name="Ryhmä 11">
          <a:extLst xmlns:a="http://schemas.openxmlformats.org/drawingml/2006/main">
            <a:ext uri="{FF2B5EF4-FFF2-40B4-BE49-F238E27FC236}">
              <a16:creationId xmlns:a16="http://schemas.microsoft.com/office/drawing/2014/main" id="{C7F17F65-0E8C-486F-8E1E-BC345DC691AA}"/>
            </a:ext>
          </a:extLst>
        </cdr:cNvPr>
        <cdr:cNvGrpSpPr/>
      </cdr:nvGrpSpPr>
      <cdr:grpSpPr>
        <a:xfrm xmlns:a="http://schemas.openxmlformats.org/drawingml/2006/main">
          <a:off x="7298920" y="6191652"/>
          <a:ext cx="2506053" cy="517766"/>
          <a:chOff x="0" y="0"/>
          <a:chExt cx="2507478" cy="518194"/>
        </a:xfrm>
      </cdr:grpSpPr>
      <cdr:pic>
        <cdr:nvPicPr>
          <cdr:cNvPr id="13" name="Kuva 12">
            <a:extLst xmlns:a="http://schemas.openxmlformats.org/drawingml/2006/main">
              <a:ext uri="{FF2B5EF4-FFF2-40B4-BE49-F238E27FC236}">
                <a16:creationId xmlns:a16="http://schemas.microsoft.com/office/drawing/2014/main" id="{8F241976-2BAC-474B-9688-B58D77B6F9F3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1907596" y="0"/>
            <a:ext cx="599882" cy="361490"/>
          </a:xfrm>
          <a:prstGeom xmlns:a="http://schemas.openxmlformats.org/drawingml/2006/main" prst="rect">
            <a:avLst/>
          </a:prstGeom>
        </cdr:spPr>
      </cdr:pic>
      <cdr:sp macro="" textlink="'Data 11'!$A$38">
        <cdr:nvSpPr>
          <cdr:cNvPr id="20" name="Tekstiruutu 1"/>
          <cdr:cNvSpPr txBox="1"/>
        </cdr:nvSpPr>
        <cdr:spPr>
          <a:xfrm xmlns:a="http://schemas.openxmlformats.org/drawingml/2006/main">
            <a:off x="0" y="298526"/>
            <a:ext cx="2507478" cy="21966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D78D3436-FC73-42A2-AF1F-C84B63FFF3C4}" type="TxLink">
              <a:rPr lang="en-US" sz="8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Statistical Information Service 5.4.2023</a:t>
            </a:fld>
            <a:endParaRPr lang="fi-FI" sz="1200"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852660" cy="672846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0.00287</cdr:x>
      <cdr:y>0</cdr:y>
    </cdr:from>
    <cdr:to>
      <cdr:x>0.99803</cdr:x>
      <cdr:y>0.99717</cdr:y>
    </cdr:to>
    <cdr:graphicFrame macro="">
      <cdr:nvGraphicFramePr>
        <cdr:cNvPr id="2" name="Kaavio 1">
          <a:extLst xmlns:a="http://schemas.openxmlformats.org/drawingml/2006/main">
            <a:ext uri="{FF2B5EF4-FFF2-40B4-BE49-F238E27FC236}">
              <a16:creationId xmlns:a16="http://schemas.microsoft.com/office/drawing/2014/main" id="{898143A1-407A-448C-AB4C-BD43172B5A41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0.00389</cdr:x>
      <cdr:y>0.13068</cdr:y>
    </cdr:from>
    <cdr:to>
      <cdr:x>0.25591</cdr:x>
      <cdr:y>0.17563</cdr:y>
    </cdr:to>
    <cdr:sp macro="" textlink="'Data 2'!$D$2">
      <cdr:nvSpPr>
        <cdr:cNvPr id="6" name="Tekstiruutu 5"/>
        <cdr:cNvSpPr txBox="1"/>
      </cdr:nvSpPr>
      <cdr:spPr>
        <a:xfrm xmlns:a="http://schemas.openxmlformats.org/drawingml/2006/main">
          <a:off x="38141" y="876787"/>
          <a:ext cx="2471042" cy="301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D8BB28FA-E31B-4C81-8E94-B33F2100D92E}" type="TxLink">
            <a:rPr lang="en-US" sz="14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Million euros (at 2022 prices)</a:t>
          </a:fld>
          <a:endParaRPr lang="fi-FI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0.81653</cdr:x>
      <cdr:y>0.16625</cdr:y>
    </cdr:from>
    <cdr:to>
      <cdr:x>1</cdr:x>
      <cdr:y>0.2599</cdr:y>
    </cdr:to>
    <cdr:sp macro="" textlink="'Data 2'!$E$4">
      <cdr:nvSpPr>
        <cdr:cNvPr id="7" name="Tekstiruutu 6"/>
        <cdr:cNvSpPr txBox="1"/>
      </cdr:nvSpPr>
      <cdr:spPr>
        <a:xfrm xmlns:a="http://schemas.openxmlformats.org/drawingml/2006/main">
          <a:off x="8005169" y="1114974"/>
          <a:ext cx="1798720" cy="628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180000" tIns="36000" rIns="36000" bIns="36000" rtlCol="0">
          <a:noAutofit/>
        </a:bodyPr>
        <a:lstStyle xmlns:a="http://schemas.openxmlformats.org/drawingml/2006/main"/>
        <a:p xmlns:a="http://schemas.openxmlformats.org/drawingml/2006/main">
          <a:fld id="{99A2179D-CBC1-4F24-B038-FF7FFE7B6011}" type="TxLink">
            <a:rPr lang="en-US" sz="14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Housing assistance for conscripts</a:t>
          </a:fld>
          <a:endParaRPr lang="fi-FI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0.81653</cdr:x>
      <cdr:y>0.23594</cdr:y>
    </cdr:from>
    <cdr:to>
      <cdr:x>1</cdr:x>
      <cdr:y>0.34135</cdr:y>
    </cdr:to>
    <cdr:sp macro="" textlink="'Data 2'!$D$4">
      <cdr:nvSpPr>
        <cdr:cNvPr id="8" name="Tekstiruutu 7"/>
        <cdr:cNvSpPr txBox="1"/>
      </cdr:nvSpPr>
      <cdr:spPr>
        <a:xfrm xmlns:a="http://schemas.openxmlformats.org/drawingml/2006/main">
          <a:off x="8005169" y="1582370"/>
          <a:ext cx="1798720" cy="706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180000" tIns="36000" rIns="36000" bIns="36000" rtlCol="0">
          <a:noAutofit/>
        </a:bodyPr>
        <a:lstStyle xmlns:a="http://schemas.openxmlformats.org/drawingml/2006/main"/>
        <a:p xmlns:a="http://schemas.openxmlformats.org/drawingml/2006/main">
          <a:fld id="{1CD63F97-A026-4CE6-A952-67903DC0084E}" type="TxLink">
            <a:rPr lang="en-US" sz="14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Housing supplement for students</a:t>
          </a:fld>
          <a:endParaRPr lang="fi-FI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0.81653</cdr:x>
      <cdr:y>0.35126</cdr:y>
    </cdr:from>
    <cdr:to>
      <cdr:x>1</cdr:x>
      <cdr:y>0.42368</cdr:y>
    </cdr:to>
    <cdr:sp macro="" textlink="'Data 2'!$C$4">
      <cdr:nvSpPr>
        <cdr:cNvPr id="9" name="Tekstiruutu 8"/>
        <cdr:cNvSpPr txBox="1"/>
      </cdr:nvSpPr>
      <cdr:spPr>
        <a:xfrm xmlns:a="http://schemas.openxmlformats.org/drawingml/2006/main">
          <a:off x="8005169" y="2355797"/>
          <a:ext cx="1798720" cy="485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180000" tIns="36000" rIns="36000" bIns="36000" rtlCol="0">
          <a:spAutoFit/>
        </a:bodyPr>
        <a:lstStyle xmlns:a="http://schemas.openxmlformats.org/drawingml/2006/main"/>
        <a:p xmlns:a="http://schemas.openxmlformats.org/drawingml/2006/main">
          <a:fld id="{526BBF1D-22C9-4348-B10A-2A2D142B49F4}" type="TxLink">
            <a:rPr lang="en-US" sz="14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Housing allowance for pensioners</a:t>
          </a:fld>
          <a:endParaRPr lang="fi-FI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0.81653</cdr:x>
      <cdr:y>0.61728</cdr:y>
    </cdr:from>
    <cdr:to>
      <cdr:x>1</cdr:x>
      <cdr:y>0.69274</cdr:y>
    </cdr:to>
    <cdr:sp macro="" textlink="'Data 2'!$B$4">
      <cdr:nvSpPr>
        <cdr:cNvPr id="10" name="Tekstiruutu 9"/>
        <cdr:cNvSpPr txBox="1"/>
      </cdr:nvSpPr>
      <cdr:spPr>
        <a:xfrm xmlns:a="http://schemas.openxmlformats.org/drawingml/2006/main">
          <a:off x="8002959" y="4133382"/>
          <a:ext cx="1798223" cy="5052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180000" tIns="36000" rIns="36000" bIns="36000" rtlCol="0">
          <a:noAutofit/>
        </a:bodyPr>
        <a:lstStyle xmlns:a="http://schemas.openxmlformats.org/drawingml/2006/main"/>
        <a:p xmlns:a="http://schemas.openxmlformats.org/drawingml/2006/main">
          <a:fld id="{289445DA-FDBB-49D0-BDDF-B2B0C3FB3F18}" type="TxLink">
            <a:rPr lang="en-US" sz="14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General housing allowance</a:t>
          </a:fld>
          <a:endParaRPr lang="fi-FI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0.00906</cdr:x>
      <cdr:y>0.03035</cdr:y>
    </cdr:from>
    <cdr:to>
      <cdr:x>1</cdr:x>
      <cdr:y>0.09801</cdr:y>
    </cdr:to>
    <cdr:grpSp>
      <cdr:nvGrpSpPr>
        <cdr:cNvPr id="15" name="Ryhmä 14">
          <a:extLst xmlns:a="http://schemas.openxmlformats.org/drawingml/2006/main">
            <a:ext uri="{FF2B5EF4-FFF2-40B4-BE49-F238E27FC236}">
              <a16:creationId xmlns:a16="http://schemas.microsoft.com/office/drawing/2014/main" id="{0FFC3D2B-7B14-43FA-BC2F-949877D97FF1}"/>
            </a:ext>
          </a:extLst>
        </cdr:cNvPr>
        <cdr:cNvGrpSpPr/>
      </cdr:nvGrpSpPr>
      <cdr:grpSpPr>
        <a:xfrm xmlns:a="http://schemas.openxmlformats.org/drawingml/2006/main">
          <a:off x="88833" y="203631"/>
          <a:ext cx="9716140" cy="453959"/>
          <a:chOff x="0" y="0"/>
          <a:chExt cx="10052795" cy="453061"/>
        </a:xfrm>
      </cdr:grpSpPr>
      <cdr:sp macro="" textlink="'Data 2'!$A$1">
        <cdr:nvSpPr>
          <cdr:cNvPr id="16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608026" cy="42995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CCAD7F82-85BF-4306-AD48-31925984ADF5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8.2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2'!$B$2">
        <cdr:nvSpPr>
          <cdr:cNvPr id="17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69346" y="0"/>
            <a:ext cx="9483449" cy="45306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69BDA8F4-55BE-4450-B5AD-A6D511D1DC85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Expenditure on housing benefits, 2000–2022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0.81524</cdr:x>
      <cdr:y>0.19886</cdr:y>
    </cdr:from>
    <cdr:to>
      <cdr:x>0.83444</cdr:x>
      <cdr:y>0.25609</cdr:y>
    </cdr:to>
    <cdr:cxnSp macro="">
      <cdr:nvCxnSpPr>
        <cdr:cNvPr id="5" name="Suora yhdysviiva 4">
          <a:extLst xmlns:a="http://schemas.openxmlformats.org/drawingml/2006/main">
            <a:ext uri="{FF2B5EF4-FFF2-40B4-BE49-F238E27FC236}">
              <a16:creationId xmlns:a16="http://schemas.microsoft.com/office/drawing/2014/main" id="{CEFFA106-18A6-4554-ACF3-3B241D877CF9}"/>
            </a:ext>
          </a:extLst>
        </cdr:cNvPr>
        <cdr:cNvCxnSpPr/>
      </cdr:nvCxnSpPr>
      <cdr:spPr bwMode="auto">
        <a:xfrm xmlns:a="http://schemas.openxmlformats.org/drawingml/2006/main" flipV="1">
          <a:off x="7992522" y="1333682"/>
          <a:ext cx="188235" cy="38383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0.81499</cdr:x>
      <cdr:y>0.26043</cdr:y>
    </cdr:from>
    <cdr:to>
      <cdr:x>0.83473</cdr:x>
      <cdr:y>0.26106</cdr:y>
    </cdr:to>
    <cdr:cxnSp macro="">
      <cdr:nvCxnSpPr>
        <cdr:cNvPr id="20" name="Suora yhdysviiva 19">
          <a:extLst xmlns:a="http://schemas.openxmlformats.org/drawingml/2006/main">
            <a:ext uri="{FF2B5EF4-FFF2-40B4-BE49-F238E27FC236}">
              <a16:creationId xmlns:a16="http://schemas.microsoft.com/office/drawing/2014/main" id="{85356468-D0EC-46F9-9332-20B0BAE95E83}"/>
            </a:ext>
          </a:extLst>
        </cdr:cNvPr>
        <cdr:cNvCxnSpPr/>
      </cdr:nvCxnSpPr>
      <cdr:spPr bwMode="auto">
        <a:xfrm xmlns:a="http://schemas.openxmlformats.org/drawingml/2006/main" flipV="1">
          <a:off x="7990071" y="1746619"/>
          <a:ext cx="193529" cy="422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0.74441</cdr:x>
      <cdr:y>0.92283</cdr:y>
    </cdr:from>
    <cdr:to>
      <cdr:x>1</cdr:x>
      <cdr:y>1</cdr:y>
    </cdr:to>
    <cdr:grpSp>
      <cdr:nvGrpSpPr>
        <cdr:cNvPr id="22" name="Ryhmä 21">
          <a:extLst xmlns:a="http://schemas.openxmlformats.org/drawingml/2006/main">
            <a:ext uri="{FF2B5EF4-FFF2-40B4-BE49-F238E27FC236}">
              <a16:creationId xmlns:a16="http://schemas.microsoft.com/office/drawing/2014/main" id="{9B0AFEC8-B254-41FA-B66F-1925E49A1490}"/>
            </a:ext>
          </a:extLst>
        </cdr:cNvPr>
        <cdr:cNvGrpSpPr/>
      </cdr:nvGrpSpPr>
      <cdr:grpSpPr>
        <a:xfrm xmlns:a="http://schemas.openxmlformats.org/drawingml/2006/main">
          <a:off x="7298920" y="6191652"/>
          <a:ext cx="2506053" cy="517766"/>
          <a:chOff x="0" y="0"/>
          <a:chExt cx="2507478" cy="518194"/>
        </a:xfrm>
      </cdr:grpSpPr>
      <cdr:pic>
        <cdr:nvPicPr>
          <cdr:cNvPr id="23" name="Kuva 22">
            <a:extLst xmlns:a="http://schemas.openxmlformats.org/drawingml/2006/main">
              <a:ext uri="{FF2B5EF4-FFF2-40B4-BE49-F238E27FC236}">
                <a16:creationId xmlns:a16="http://schemas.microsoft.com/office/drawing/2014/main" id="{78A0DCCC-7A08-4D98-BD35-608FB36EEA7F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1907596" y="0"/>
            <a:ext cx="599882" cy="361490"/>
          </a:xfrm>
          <a:prstGeom xmlns:a="http://schemas.openxmlformats.org/drawingml/2006/main" prst="rect">
            <a:avLst/>
          </a:prstGeom>
        </cdr:spPr>
      </cdr:pic>
      <cdr:sp macro="" textlink="'Data 2'!$A$54">
        <cdr:nvSpPr>
          <cdr:cNvPr id="24" name="Tekstiruutu 1"/>
          <cdr:cNvSpPr txBox="1"/>
        </cdr:nvSpPr>
        <cdr:spPr>
          <a:xfrm xmlns:a="http://schemas.openxmlformats.org/drawingml/2006/main">
            <a:off x="0" y="298526"/>
            <a:ext cx="2507478" cy="21966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953204D9-4E4C-4E47-A9DC-BABD1ACCC0DC}" type="TxLink">
              <a:rPr lang="en-US" sz="8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Statistical Information Service 5.4.2023</a:t>
            </a:fld>
            <a:endParaRPr lang="fi-FI" sz="1200"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</cdr:grp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852660" cy="672846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0.00956</cdr:x>
      <cdr:y>0.13041</cdr:y>
    </cdr:from>
    <cdr:to>
      <cdr:x>0.07645</cdr:x>
      <cdr:y>0.17998</cdr:y>
    </cdr:to>
    <cdr:sp macro="" textlink="">
      <cdr:nvSpPr>
        <cdr:cNvPr id="6" name="Tekstiruutu 5"/>
        <cdr:cNvSpPr txBox="1"/>
      </cdr:nvSpPr>
      <cdr:spPr>
        <a:xfrm xmlns:a="http://schemas.openxmlformats.org/drawingml/2006/main">
          <a:off x="89018" y="792879"/>
          <a:ext cx="622837" cy="301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i-FI" sz="1400">
              <a:latin typeface="Arial" panose="020B0604020202020204" pitchFamily="34" charset="0"/>
              <a:cs typeface="Arial" panose="020B0604020202020204" pitchFamily="34" charset="0"/>
            </a:rPr>
            <a:t>Number</a:t>
          </a:r>
        </a:p>
      </cdr:txBody>
    </cdr:sp>
  </cdr:relSizeAnchor>
  <cdr:relSizeAnchor xmlns:cdr="http://schemas.openxmlformats.org/drawingml/2006/chartDrawing">
    <cdr:from>
      <cdr:x>0.80877</cdr:x>
      <cdr:y>0.17328</cdr:y>
    </cdr:from>
    <cdr:to>
      <cdr:x>1</cdr:x>
      <cdr:y>0.29078</cdr:y>
    </cdr:to>
    <cdr:sp macro="" textlink="'Data 3'!$B$3">
      <cdr:nvSpPr>
        <cdr:cNvPr id="3" name="Tekstiruutu 2"/>
        <cdr:cNvSpPr txBox="1"/>
      </cdr:nvSpPr>
      <cdr:spPr>
        <a:xfrm xmlns:a="http://schemas.openxmlformats.org/drawingml/2006/main">
          <a:off x="7965454" y="1163599"/>
          <a:ext cx="1883396" cy="78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180000" tIns="36000" rIns="36000" bIns="36000" rtlCol="0">
          <a:noAutofit/>
        </a:bodyPr>
        <a:lstStyle xmlns:a="http://schemas.openxmlformats.org/drawingml/2006/main"/>
        <a:p xmlns:a="http://schemas.openxmlformats.org/drawingml/2006/main">
          <a:fld id="{419E38B4-3565-4465-8614-247FDF0D7680}" type="TxLink">
            <a:rPr lang="en-US" sz="14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General housing allowance: households</a:t>
          </a:fld>
          <a:endParaRPr lang="fi-FI" sz="2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0.80877</cdr:x>
      <cdr:y>0.47145</cdr:y>
    </cdr:from>
    <cdr:to>
      <cdr:x>1</cdr:x>
      <cdr:y>0.57491</cdr:y>
    </cdr:to>
    <cdr:sp macro="" textlink="'Data 3'!$C$3">
      <cdr:nvSpPr>
        <cdr:cNvPr id="7" name="Tekstiruutu 6"/>
        <cdr:cNvSpPr txBox="1"/>
      </cdr:nvSpPr>
      <cdr:spPr>
        <a:xfrm xmlns:a="http://schemas.openxmlformats.org/drawingml/2006/main">
          <a:off x="7968536" y="3172099"/>
          <a:ext cx="1884124" cy="696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180000" tIns="36000" rIns="36000" bIns="36000" rtlCol="0">
          <a:noAutofit/>
        </a:bodyPr>
        <a:lstStyle xmlns:a="http://schemas.openxmlformats.org/drawingml/2006/main"/>
        <a:p xmlns:a="http://schemas.openxmlformats.org/drawingml/2006/main">
          <a:fld id="{85F71A4F-098F-45A2-B88D-7A1183E072CE}" type="TxLink">
            <a:rPr lang="en-US" sz="14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Housing allowance for pensioners: persons</a:t>
          </a:fld>
          <a:endParaRPr lang="fi-FI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0.80877</cdr:x>
      <cdr:y>0.73941</cdr:y>
    </cdr:from>
    <cdr:to>
      <cdr:x>1</cdr:x>
      <cdr:y>0.81309</cdr:y>
    </cdr:to>
    <cdr:sp macro="" textlink="'Data 3'!$D$3">
      <cdr:nvSpPr>
        <cdr:cNvPr id="8" name="Tekstiruutu 7"/>
        <cdr:cNvSpPr txBox="1"/>
      </cdr:nvSpPr>
      <cdr:spPr>
        <a:xfrm xmlns:a="http://schemas.openxmlformats.org/drawingml/2006/main">
          <a:off x="7968536" y="4975109"/>
          <a:ext cx="1884124" cy="4957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180000" tIns="36000" rIns="36000" bIns="36000" rtlCol="0">
          <a:noAutofit/>
        </a:bodyPr>
        <a:lstStyle xmlns:a="http://schemas.openxmlformats.org/drawingml/2006/main"/>
        <a:p xmlns:a="http://schemas.openxmlformats.org/drawingml/2006/main">
          <a:fld id="{F94CD498-4AE6-4AD0-A857-7E0C244938B9}" type="TxLink">
            <a:rPr lang="en-US" sz="14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Housing supplement for students: persons</a:t>
          </a:fld>
          <a:endParaRPr lang="fi-FI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0.80877</cdr:x>
      <cdr:y>0.81303</cdr:y>
    </cdr:from>
    <cdr:to>
      <cdr:x>1</cdr:x>
      <cdr:y>0.91846</cdr:y>
    </cdr:to>
    <cdr:sp macro="" textlink="'Data 3'!$E$3">
      <cdr:nvSpPr>
        <cdr:cNvPr id="10" name="Tekstiruutu 9"/>
        <cdr:cNvSpPr txBox="1"/>
      </cdr:nvSpPr>
      <cdr:spPr>
        <a:xfrm xmlns:a="http://schemas.openxmlformats.org/drawingml/2006/main">
          <a:off x="7968536" y="5470457"/>
          <a:ext cx="1884124" cy="7093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180000" tIns="36000" rIns="36000" bIns="36000" rtlCol="0">
          <a:noAutofit/>
        </a:bodyPr>
        <a:lstStyle xmlns:a="http://schemas.openxmlformats.org/drawingml/2006/main"/>
        <a:p xmlns:a="http://schemas.openxmlformats.org/drawingml/2006/main">
          <a:fld id="{5C1377D8-272B-4CB7-909F-15CC8D8CC779}" type="TxLink">
            <a:rPr lang="en-US" sz="1400" b="0" i="0" u="none" strike="noStrike">
              <a:solidFill>
                <a:sysClr val="windowText" lastClr="000000"/>
              </a:solidFill>
              <a:latin typeface="Arial"/>
              <a:cs typeface="Arial"/>
            </a:rPr>
            <a:pPr/>
            <a:t>Housing assistance for conscripts, households</a:t>
          </a:fld>
          <a:endParaRPr lang="fi-FI" sz="14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0.01307</cdr:x>
      <cdr:y>0.03035</cdr:y>
    </cdr:from>
    <cdr:to>
      <cdr:x>0.81652</cdr:x>
      <cdr:y>0.09943</cdr:y>
    </cdr:to>
    <cdr:grpSp>
      <cdr:nvGrpSpPr>
        <cdr:cNvPr id="15" name="Ryhmä 14">
          <a:extLst xmlns:a="http://schemas.openxmlformats.org/drawingml/2006/main">
            <a:ext uri="{FF2B5EF4-FFF2-40B4-BE49-F238E27FC236}">
              <a16:creationId xmlns:a16="http://schemas.microsoft.com/office/drawing/2014/main" id="{7FB07C37-4642-4FC1-92E2-90CF7533DF59}"/>
            </a:ext>
          </a:extLst>
        </cdr:cNvPr>
        <cdr:cNvGrpSpPr/>
      </cdr:nvGrpSpPr>
      <cdr:grpSpPr>
        <a:xfrm xmlns:a="http://schemas.openxmlformats.org/drawingml/2006/main">
          <a:off x="128774" y="204209"/>
          <a:ext cx="7916120" cy="464802"/>
          <a:chOff x="0" y="0"/>
          <a:chExt cx="8150780" cy="462574"/>
        </a:xfrm>
      </cdr:grpSpPr>
      <cdr:sp macro="" textlink="'Data 3'!$A$1">
        <cdr:nvSpPr>
          <cdr:cNvPr id="16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608026" cy="42995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CCAD7F82-85BF-4306-AD48-31925984ADF5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8.3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3'!$B$1">
        <cdr:nvSpPr>
          <cdr:cNvPr id="17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69346" y="1"/>
            <a:ext cx="7581434" cy="4625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BA68A737-9B26-41EF-8361-F60F14396CB8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Recipients of housing benefits, 1975–2022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0.74565</cdr:x>
      <cdr:y>0.92305</cdr:y>
    </cdr:from>
    <cdr:to>
      <cdr:x>1</cdr:x>
      <cdr:y>1</cdr:y>
    </cdr:to>
    <cdr:grpSp>
      <cdr:nvGrpSpPr>
        <cdr:cNvPr id="12" name="Ryhmä 11">
          <a:extLst xmlns:a="http://schemas.openxmlformats.org/drawingml/2006/main">
            <a:ext uri="{FF2B5EF4-FFF2-40B4-BE49-F238E27FC236}">
              <a16:creationId xmlns:a16="http://schemas.microsoft.com/office/drawing/2014/main" id="{710E4C4E-1FBE-4724-B9BB-BD88FB95FF61}"/>
            </a:ext>
          </a:extLst>
        </cdr:cNvPr>
        <cdr:cNvGrpSpPr/>
      </cdr:nvGrpSpPr>
      <cdr:grpSpPr>
        <a:xfrm xmlns:a="http://schemas.openxmlformats.org/drawingml/2006/main">
          <a:off x="7346636" y="6210705"/>
          <a:ext cx="2506024" cy="517755"/>
          <a:chOff x="0" y="0"/>
          <a:chExt cx="2507478" cy="518194"/>
        </a:xfrm>
      </cdr:grpSpPr>
      <cdr:pic>
        <cdr:nvPicPr>
          <cdr:cNvPr id="13" name="Kuva 12">
            <a:extLst xmlns:a="http://schemas.openxmlformats.org/drawingml/2006/main">
              <a:ext uri="{FF2B5EF4-FFF2-40B4-BE49-F238E27FC236}">
                <a16:creationId xmlns:a16="http://schemas.microsoft.com/office/drawing/2014/main" id="{E6149E10-0223-4CD1-86BF-187FF45B88DC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1907596" y="0"/>
            <a:ext cx="599882" cy="361490"/>
          </a:xfrm>
          <a:prstGeom xmlns:a="http://schemas.openxmlformats.org/drawingml/2006/main" prst="rect">
            <a:avLst/>
          </a:prstGeom>
        </cdr:spPr>
      </cdr:pic>
      <cdr:sp macro="" textlink="'Data 3'!$A$53">
        <cdr:nvSpPr>
          <cdr:cNvPr id="14" name="Tekstiruutu 1"/>
          <cdr:cNvSpPr txBox="1"/>
        </cdr:nvSpPr>
        <cdr:spPr>
          <a:xfrm xmlns:a="http://schemas.openxmlformats.org/drawingml/2006/main">
            <a:off x="0" y="298526"/>
            <a:ext cx="2507478" cy="21966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B7E8374F-1647-4B3A-8969-1ABF354D4259}" type="TxLink">
              <a:rPr lang="en-US" sz="8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Statistical Information Service 5.4.2023</a:t>
            </a:fld>
            <a:endParaRPr lang="fi-FI" sz="1200"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</cdr:grp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852660" cy="6728460"/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</cdr:x>
      <cdr:y>0.9515</cdr:y>
    </cdr:from>
    <cdr:to>
      <cdr:x>0.0205</cdr:x>
      <cdr:y>0.98975</cdr:y>
    </cdr:to>
    <cdr:sp macro="" textlink="'Data 4'!$A$25">
      <cdr:nvSpPr>
        <cdr:cNvPr id="1026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98679" y="6398504"/>
          <a:ext cx="103613" cy="2572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fld id="{3B68162B-60C2-4FBE-AFF0-F9004E07E040}" type="TxLink">
            <a:rPr lang="fi-FI" sz="10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fi-FI"/>
        </a:p>
      </cdr:txBody>
    </cdr:sp>
  </cdr:relSizeAnchor>
  <cdr:relSizeAnchor xmlns:cdr="http://schemas.openxmlformats.org/drawingml/2006/chartDrawing">
    <cdr:from>
      <cdr:x>0.766</cdr:x>
      <cdr:y>0.9645</cdr:y>
    </cdr:from>
    <cdr:to>
      <cdr:x>0.77316</cdr:x>
      <cdr:y>0.99434</cdr:y>
    </cdr:to>
    <cdr:sp macro="" textlink="'Data 4'!#REF!">
      <cdr:nvSpPr>
        <cdr:cNvPr id="1034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44219" y="6467551"/>
          <a:ext cx="70469" cy="200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CF677134-58DA-40C5-9D34-45BDB2A5E602}" type="TxLink">
            <a:rPr lang="fi-FI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fi-FI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0.00255</cdr:x>
      <cdr:y>0.02884</cdr:y>
    </cdr:from>
    <cdr:to>
      <cdr:x>0.98936</cdr:x>
      <cdr:y>0.0949</cdr:y>
    </cdr:to>
    <cdr:grpSp>
      <cdr:nvGrpSpPr>
        <cdr:cNvPr id="12" name="Ryhmä 11">
          <a:extLst xmlns:a="http://schemas.openxmlformats.org/drawingml/2006/main">
            <a:ext uri="{FF2B5EF4-FFF2-40B4-BE49-F238E27FC236}">
              <a16:creationId xmlns:a16="http://schemas.microsoft.com/office/drawing/2014/main" id="{5471B3B6-3731-4F03-9449-EBB9A43C365A}"/>
            </a:ext>
          </a:extLst>
        </cdr:cNvPr>
        <cdr:cNvGrpSpPr/>
      </cdr:nvGrpSpPr>
      <cdr:grpSpPr>
        <a:xfrm xmlns:a="http://schemas.openxmlformats.org/drawingml/2006/main">
          <a:off x="25124" y="194049"/>
          <a:ext cx="9722704" cy="444482"/>
          <a:chOff x="0" y="0"/>
          <a:chExt cx="8775729" cy="443586"/>
        </a:xfrm>
      </cdr:grpSpPr>
      <cdr:sp macro="" textlink="'Data 4'!$A$1">
        <cdr:nvSpPr>
          <cdr:cNvPr id="16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654645" cy="42995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B2E3BFE1-10F9-4D35-9E2B-2547E09FE57D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8.4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  <cdr:sp macro="" textlink="'Data 4'!$B$1">
        <cdr:nvSpPr>
          <cdr:cNvPr id="17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93345" y="1"/>
            <a:ext cx="8282384" cy="44358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54864" tIns="50292" rIns="0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CE02E176-2E57-4DA7-9507-3A4CF869A65D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Age distribution of housing benefit recipients at year-end 2022</a:t>
            </a:fld>
            <a:endParaRPr lang="fi-FI" sz="2400" b="0" i="0" u="none" strike="noStrike" baseline="0">
              <a:solidFill>
                <a:sysClr val="windowText" lastClr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0.74565</cdr:x>
      <cdr:y>0.92305</cdr:y>
    </cdr:from>
    <cdr:to>
      <cdr:x>1</cdr:x>
      <cdr:y>1</cdr:y>
    </cdr:to>
    <cdr:grpSp>
      <cdr:nvGrpSpPr>
        <cdr:cNvPr id="9" name="Ryhmä 8">
          <a:extLst xmlns:a="http://schemas.openxmlformats.org/drawingml/2006/main">
            <a:ext uri="{FF2B5EF4-FFF2-40B4-BE49-F238E27FC236}">
              <a16:creationId xmlns:a16="http://schemas.microsoft.com/office/drawing/2014/main" id="{5B9FCF77-54F1-4BA0-B9E0-FA7D74C75E32}"/>
            </a:ext>
          </a:extLst>
        </cdr:cNvPr>
        <cdr:cNvGrpSpPr/>
      </cdr:nvGrpSpPr>
      <cdr:grpSpPr>
        <a:xfrm xmlns:a="http://schemas.openxmlformats.org/drawingml/2006/main">
          <a:off x="7346636" y="6210705"/>
          <a:ext cx="2506024" cy="517755"/>
          <a:chOff x="0" y="0"/>
          <a:chExt cx="2507478" cy="518194"/>
        </a:xfrm>
      </cdr:grpSpPr>
      <cdr:pic>
        <cdr:nvPicPr>
          <cdr:cNvPr id="10" name="Kuva 9">
            <a:extLst xmlns:a="http://schemas.openxmlformats.org/drawingml/2006/main">
              <a:ext uri="{FF2B5EF4-FFF2-40B4-BE49-F238E27FC236}">
                <a16:creationId xmlns:a16="http://schemas.microsoft.com/office/drawing/2014/main" id="{C5BD22F9-1F96-4282-8BE5-99FDAE78DEAC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1907596" y="0"/>
            <a:ext cx="599882" cy="361490"/>
          </a:xfrm>
          <a:prstGeom xmlns:a="http://schemas.openxmlformats.org/drawingml/2006/main" prst="rect">
            <a:avLst/>
          </a:prstGeom>
        </cdr:spPr>
      </cdr:pic>
      <cdr:sp macro="" textlink="'Data 4'!$A$26">
        <cdr:nvSpPr>
          <cdr:cNvPr id="11" name="Tekstiruutu 1"/>
          <cdr:cNvSpPr txBox="1"/>
        </cdr:nvSpPr>
        <cdr:spPr>
          <a:xfrm xmlns:a="http://schemas.openxmlformats.org/drawingml/2006/main">
            <a:off x="0" y="298526"/>
            <a:ext cx="2507478" cy="21966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fld id="{B5061DC3-118B-4285-A9B1-77A8EC8EA7F9}" type="TxLink">
              <a:rPr lang="en-US" sz="8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Statistical Information Service 5.4.2023</a:t>
            </a:fld>
            <a:endParaRPr lang="fi-FI" sz="1200"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</cdr:grpSp>
  </cdr:relSizeAnchor>
</c:userShapes>
</file>

<file path=xl/theme/theme1.xml><?xml version="1.0" encoding="utf-8"?>
<a:theme xmlns:a="http://schemas.openxmlformats.org/drawingml/2006/main" name="Office-teema">
  <a:themeElements>
    <a:clrScheme name="Asumistuki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3580"/>
      </a:accent1>
      <a:accent2>
        <a:srgbClr val="96C121"/>
      </a:accent2>
      <a:accent3>
        <a:srgbClr val="53924F"/>
      </a:accent3>
      <a:accent4>
        <a:srgbClr val="8A658D"/>
      </a:accent4>
      <a:accent5>
        <a:srgbClr val="008AB3"/>
      </a:accent5>
      <a:accent6>
        <a:srgbClr val="FDB91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5"/>
  <dimension ref="A1:G45"/>
  <sheetViews>
    <sheetView tabSelected="1" zoomScaleNormal="100" workbookViewId="0"/>
  </sheetViews>
  <sheetFormatPr defaultColWidth="9.08984375" defaultRowHeight="15.5" x14ac:dyDescent="0.35"/>
  <cols>
    <col min="1" max="1" width="6.6328125" style="18" customWidth="1"/>
    <col min="2" max="2" width="9.6328125" style="1" bestFit="1" customWidth="1"/>
    <col min="3" max="3" width="9.08984375" style="2"/>
    <col min="4" max="4" width="9.08984375" style="3"/>
    <col min="5" max="5" width="9.08984375" style="2"/>
    <col min="6" max="6" width="48.6328125" style="2" customWidth="1"/>
    <col min="7" max="10" width="9.08984375" style="2"/>
    <col min="11" max="11" width="9.08984375" style="2" customWidth="1"/>
    <col min="12" max="16384" width="9.08984375" style="2"/>
  </cols>
  <sheetData>
    <row r="1" spans="1:7" s="13" customFormat="1" ht="11.5" x14ac:dyDescent="0.25">
      <c r="A1" s="13" t="s">
        <v>35</v>
      </c>
      <c r="C1" s="95"/>
      <c r="D1" s="95"/>
      <c r="E1" s="95"/>
    </row>
    <row r="2" spans="1:7" s="13" customFormat="1" ht="12.5" x14ac:dyDescent="0.25">
      <c r="A2" s="141" t="s">
        <v>5</v>
      </c>
      <c r="C2" s="95"/>
      <c r="D2" s="95"/>
      <c r="E2" s="95"/>
    </row>
    <row r="3" spans="1:7" ht="15" customHeight="1" x14ac:dyDescent="0.35"/>
    <row r="4" spans="1:7" ht="15" customHeight="1" x14ac:dyDescent="0.35"/>
    <row r="5" spans="1:7" s="14" customFormat="1" ht="18" customHeight="1" x14ac:dyDescent="0.25">
      <c r="A5" s="19" t="s">
        <v>105</v>
      </c>
      <c r="C5" s="96"/>
      <c r="D5" s="96"/>
      <c r="E5" s="96"/>
    </row>
    <row r="7" spans="1:7" s="125" customFormat="1" x14ac:dyDescent="0.25">
      <c r="A7" s="80" t="str">
        <f>'Data 1'!A1</f>
        <v>8.1</v>
      </c>
      <c r="B7" s="124" t="str">
        <f>'Data 1'!B1&amp;""</f>
        <v>Cash benefits related to housing in 2022</v>
      </c>
      <c r="D7" s="4"/>
    </row>
    <row r="8" spans="1:7" s="1" customFormat="1" x14ac:dyDescent="0.35">
      <c r="A8" s="123"/>
      <c r="C8" s="168" t="s">
        <v>37</v>
      </c>
      <c r="D8" s="5"/>
      <c r="E8" s="170" t="s">
        <v>36</v>
      </c>
    </row>
    <row r="9" spans="1:7" s="125" customFormat="1" x14ac:dyDescent="0.25">
      <c r="A9" s="80"/>
      <c r="C9" s="97"/>
      <c r="D9" s="4"/>
      <c r="E9" s="97"/>
      <c r="G9" s="118"/>
    </row>
    <row r="10" spans="1:7" s="125" customFormat="1" x14ac:dyDescent="0.25">
      <c r="A10" s="23" t="str">
        <f>'Data 2'!A1</f>
        <v>8.2</v>
      </c>
      <c r="B10" s="124" t="str">
        <f>'Data 2'!B1&amp;""</f>
        <v>Expenditure on housing benefits, 1975–2022</v>
      </c>
      <c r="D10" s="4"/>
    </row>
    <row r="11" spans="1:7" s="1" customFormat="1" x14ac:dyDescent="0.35">
      <c r="A11" s="123"/>
      <c r="C11" s="168" t="s">
        <v>37</v>
      </c>
      <c r="D11" s="5"/>
      <c r="E11" s="170" t="s">
        <v>36</v>
      </c>
    </row>
    <row r="12" spans="1:7" s="125" customFormat="1" x14ac:dyDescent="0.25">
      <c r="A12" s="23"/>
      <c r="D12" s="4"/>
    </row>
    <row r="13" spans="1:7" s="125" customFormat="1" x14ac:dyDescent="0.25">
      <c r="A13" s="23" t="str">
        <f>'Data 3'!A1</f>
        <v>8.3</v>
      </c>
      <c r="B13" s="125" t="str">
        <f>'Data 3'!B1&amp;""</f>
        <v>Recipients of housing benefits, 1975–2022</v>
      </c>
      <c r="C13" s="169"/>
      <c r="D13" s="4"/>
      <c r="E13" s="169"/>
    </row>
    <row r="14" spans="1:7" s="1" customFormat="1" x14ac:dyDescent="0.35">
      <c r="A14" s="18"/>
      <c r="C14" s="170" t="s">
        <v>37</v>
      </c>
      <c r="D14" s="5"/>
      <c r="E14" s="170" t="s">
        <v>36</v>
      </c>
    </row>
    <row r="15" spans="1:7" s="125" customFormat="1" x14ac:dyDescent="0.35">
      <c r="A15" s="80"/>
      <c r="C15" s="97"/>
      <c r="D15" s="4"/>
      <c r="E15" s="170"/>
    </row>
    <row r="16" spans="1:7" s="125" customFormat="1" x14ac:dyDescent="0.25">
      <c r="A16" s="80" t="str">
        <f>'Data 4'!A1</f>
        <v>8.4</v>
      </c>
      <c r="B16" s="124" t="str">
        <f>'Data 4'!B1&amp;""</f>
        <v>Age distribution of housing benefit recipients at year-end 2022</v>
      </c>
      <c r="D16" s="4"/>
    </row>
    <row r="17" spans="1:6" s="1" customFormat="1" x14ac:dyDescent="0.35">
      <c r="A17" s="18"/>
      <c r="C17" s="170" t="s">
        <v>37</v>
      </c>
      <c r="D17" s="5"/>
      <c r="E17" s="170" t="s">
        <v>36</v>
      </c>
    </row>
    <row r="18" spans="1:6" s="125" customFormat="1" ht="15.75" customHeight="1" x14ac:dyDescent="0.25">
      <c r="A18" s="80"/>
      <c r="C18" s="97"/>
      <c r="D18" s="4"/>
      <c r="E18" s="97"/>
    </row>
    <row r="19" spans="1:6" s="125" customFormat="1" ht="15.75" customHeight="1" x14ac:dyDescent="0.25">
      <c r="A19" s="80" t="str">
        <f>'Data 5'!A1</f>
        <v>8.5</v>
      </c>
      <c r="B19" s="124" t="str">
        <f>'Data 5'!B1&amp;" "</f>
        <v xml:space="preserve">Expenditure on general housing allowances, 1975–2022 </v>
      </c>
      <c r="D19" s="4"/>
    </row>
    <row r="20" spans="1:6" s="1" customFormat="1" ht="15.75" customHeight="1" x14ac:dyDescent="0.35">
      <c r="A20" s="18"/>
      <c r="C20" s="170" t="s">
        <v>37</v>
      </c>
      <c r="D20" s="5"/>
      <c r="E20" s="170" t="s">
        <v>36</v>
      </c>
    </row>
    <row r="21" spans="1:6" ht="15.75" customHeight="1" x14ac:dyDescent="0.35">
      <c r="A21" s="20"/>
      <c r="B21" s="2"/>
    </row>
    <row r="22" spans="1:6" s="125" customFormat="1" x14ac:dyDescent="0.25">
      <c r="A22" s="80" t="str">
        <f>'Data 6'!A1</f>
        <v>8.6</v>
      </c>
      <c r="B22" s="124" t="str">
        <f>'Data 6'!B1&amp;""</f>
        <v>Number of recipients of general housing allowance by month, 1995–2022</v>
      </c>
      <c r="D22" s="4"/>
    </row>
    <row r="23" spans="1:6" s="1" customFormat="1" ht="15.75" customHeight="1" x14ac:dyDescent="0.35">
      <c r="A23" s="18"/>
      <c r="C23" s="170" t="s">
        <v>37</v>
      </c>
      <c r="D23" s="5"/>
      <c r="E23" s="170" t="s">
        <v>36</v>
      </c>
    </row>
    <row r="24" spans="1:6" s="125" customFormat="1" ht="15.75" customHeight="1" x14ac:dyDescent="0.25">
      <c r="A24" s="80"/>
      <c r="C24" s="169"/>
      <c r="D24" s="4"/>
      <c r="E24" s="169"/>
    </row>
    <row r="25" spans="1:6" s="125" customFormat="1" ht="15.75" customHeight="1" x14ac:dyDescent="0.25">
      <c r="A25" s="23" t="str">
        <f>'Data 7'!A1</f>
        <v>8.7</v>
      </c>
      <c r="B25" s="125" t="str">
        <f>'Data 7'!B1&amp;""</f>
        <v>General housing allowance: Households by household type, 1980–2022</v>
      </c>
      <c r="C25" s="169"/>
      <c r="D25" s="4"/>
      <c r="E25" s="169"/>
    </row>
    <row r="26" spans="1:6" s="1" customFormat="1" ht="15.75" customHeight="1" x14ac:dyDescent="0.35">
      <c r="A26" s="18"/>
      <c r="C26" s="170" t="s">
        <v>37</v>
      </c>
      <c r="D26" s="5"/>
      <c r="E26" s="170" t="s">
        <v>36</v>
      </c>
    </row>
    <row r="27" spans="1:6" s="125" customFormat="1" x14ac:dyDescent="0.25">
      <c r="A27" s="80"/>
      <c r="D27" s="4"/>
    </row>
    <row r="28" spans="1:6" s="125" customFormat="1" ht="30" customHeight="1" x14ac:dyDescent="0.25">
      <c r="A28" s="23" t="str">
        <f>'Data 8'!A1</f>
        <v>8.8</v>
      </c>
      <c r="B28" s="187" t="str">
        <f>'Data 8'!B1&amp;" "</f>
        <v xml:space="preserve">General housing allowance: All unemployed and student households and persons having received basic unemployment benefits, 1991–2022 </v>
      </c>
      <c r="C28" s="187"/>
      <c r="D28" s="187"/>
      <c r="E28" s="187"/>
      <c r="F28" s="187"/>
    </row>
    <row r="29" spans="1:6" s="1" customFormat="1" x14ac:dyDescent="0.35">
      <c r="A29" s="18"/>
      <c r="C29" s="170" t="s">
        <v>37</v>
      </c>
      <c r="D29" s="5"/>
      <c r="E29" s="170" t="s">
        <v>36</v>
      </c>
    </row>
    <row r="30" spans="1:6" s="125" customFormat="1" x14ac:dyDescent="0.25">
      <c r="A30" s="80"/>
      <c r="D30" s="4"/>
    </row>
    <row r="31" spans="1:6" s="125" customFormat="1" ht="15.75" customHeight="1" x14ac:dyDescent="0.25">
      <c r="A31" s="23" t="str">
        <f>'Data 9'!A1</f>
        <v>8.9</v>
      </c>
      <c r="B31" s="124" t="str">
        <f>'Data 9'!B1&amp;""</f>
        <v>Expenditure on housing allowances for pensioners, 1984–2022</v>
      </c>
      <c r="D31" s="4"/>
    </row>
    <row r="32" spans="1:6" s="1" customFormat="1" ht="15.75" customHeight="1" x14ac:dyDescent="0.35">
      <c r="A32" s="18"/>
      <c r="C32" s="170" t="s">
        <v>37</v>
      </c>
      <c r="D32" s="5"/>
      <c r="E32" s="170" t="s">
        <v>36</v>
      </c>
    </row>
    <row r="33" spans="1:5" s="125" customFormat="1" x14ac:dyDescent="0.25">
      <c r="A33" s="80"/>
      <c r="D33" s="4"/>
    </row>
    <row r="34" spans="1:5" s="125" customFormat="1" x14ac:dyDescent="0.25">
      <c r="A34" s="23" t="str">
        <f>'Data 10'!A1</f>
        <v>8.10</v>
      </c>
      <c r="B34" s="124" t="str">
        <f>'Data 10'!B1&amp;""</f>
        <v>Housing benefits: Average rate of benefit, 1975–2022</v>
      </c>
      <c r="D34" s="4"/>
    </row>
    <row r="35" spans="1:5" s="1" customFormat="1" x14ac:dyDescent="0.35">
      <c r="A35" s="18"/>
      <c r="C35" s="170" t="s">
        <v>37</v>
      </c>
      <c r="D35" s="5"/>
      <c r="E35" s="170" t="s">
        <v>36</v>
      </c>
    </row>
    <row r="36" spans="1:5" s="125" customFormat="1" x14ac:dyDescent="0.25">
      <c r="A36" s="80"/>
      <c r="D36" s="4"/>
    </row>
    <row r="37" spans="1:5" s="125" customFormat="1" x14ac:dyDescent="0.25">
      <c r="A37" s="23" t="str">
        <f>'Data 11'!A1</f>
        <v>8.13</v>
      </c>
      <c r="B37" s="124" t="str">
        <f>'Data 11'!B1&amp;""</f>
        <v>Housing benefits: Recipients’ actual housing costs, 1991–2022</v>
      </c>
      <c r="D37" s="4"/>
    </row>
    <row r="38" spans="1:5" s="1" customFormat="1" x14ac:dyDescent="0.35">
      <c r="A38" s="18"/>
      <c r="C38" s="170" t="s">
        <v>37</v>
      </c>
      <c r="D38" s="5"/>
      <c r="E38" s="170" t="s">
        <v>36</v>
      </c>
    </row>
    <row r="45" spans="1:5" s="125" customFormat="1" x14ac:dyDescent="0.25">
      <c r="A45" s="80"/>
      <c r="D45" s="4"/>
    </row>
  </sheetData>
  <mergeCells count="1">
    <mergeCell ref="B28:F28"/>
  </mergeCells>
  <phoneticPr fontId="0" type="noConversion"/>
  <hyperlinks>
    <hyperlink ref="E23" location="'Taulu 6.'!A1" display="Aineisto" xr:uid="{00000000-0004-0000-0000-000000000000}"/>
    <hyperlink ref="E20" location="'Taulu 5.'!A1" display="Aineisto" xr:uid="{00000000-0004-0000-0000-000001000000}"/>
    <hyperlink ref="E8" location="'Taulu 1.'!A1" display="Aineisto" xr:uid="{00000000-0004-0000-0000-000002000000}"/>
    <hyperlink ref="E26" location="'Taulu 7.'!A1" display="Aineisto" xr:uid="{00000000-0004-0000-0000-000003000000}"/>
    <hyperlink ref="E17" location="'Taulu 4.'!A1" display="Aineisto" xr:uid="{00000000-0004-0000-0000-000004000000}"/>
    <hyperlink ref="E11" location="'Taulu 2.'!A1" display="Aineisto" xr:uid="{00000000-0004-0000-0000-000005000000}"/>
    <hyperlink ref="E14" location="'Taulu 3.'!A1" display="Aineisto" xr:uid="{00000000-0004-0000-0000-000006000000}"/>
    <hyperlink ref="E38" location="'Taulu 13.'!A1" display="Aineisto" xr:uid="{00000000-0004-0000-0000-000007000000}"/>
    <hyperlink ref="E35" location="'Taulu 12.'!A1" display="Aineisto" xr:uid="{00000000-0004-0000-0000-000008000000}"/>
    <hyperlink ref="E29" location="'Taulu 8.'!A1" display="Aineisto" xr:uid="{00000000-0004-0000-0000-000009000000}"/>
    <hyperlink ref="E32" location="'Taulu 10.'!A1" display="Aineisto" xr:uid="{00000000-0004-0000-0000-00000A000000}"/>
  </hyperlinks>
  <pageMargins left="0.74803149606299213" right="0.39370078740157483" top="0.98425196850393704" bottom="1.0629921259842521" header="0.39370078740157483" footer="0.39370078740157483"/>
  <pageSetup paperSize="9" orientation="portrait" r:id="rId1"/>
  <headerFooter alignWithMargins="0">
    <oddHeader>&amp;L&amp;G</oddHeader>
    <oddFooter>&amp;LKela | Statistical Information Service&amp;2
&amp;G
&amp;10PO Box 450 | FIN-00101 HELSINKI | tilastot@kela.fi | www.kela.fi/statistics&amp;R&amp;P(&amp;N)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ul18"/>
  <dimension ref="A1:AD77"/>
  <sheetViews>
    <sheetView zoomScaleNormal="100" workbookViewId="0">
      <pane xSplit="1" ySplit="4" topLeftCell="B5" activePane="bottomRight" state="frozen"/>
      <selection activeCell="A10" sqref="A10"/>
      <selection pane="topRight" activeCell="A10" sqref="A10"/>
      <selection pane="bottomLeft" activeCell="A10" sqref="A10"/>
      <selection pane="bottomRight" activeCell="B5" sqref="B5"/>
    </sheetView>
  </sheetViews>
  <sheetFormatPr defaultRowHeight="12.5" x14ac:dyDescent="0.25"/>
  <cols>
    <col min="2" max="2" width="11" customWidth="1"/>
    <col min="3" max="3" width="10.90625" customWidth="1"/>
    <col min="4" max="4" width="10" customWidth="1"/>
    <col min="5" max="5" width="2.6328125" customWidth="1"/>
    <col min="6" max="6" width="11.08984375" bestFit="1" customWidth="1"/>
    <col min="7" max="7" width="12.36328125" bestFit="1" customWidth="1"/>
    <col min="8" max="8" width="13" customWidth="1"/>
    <col min="9" max="9" width="9.08984375" style="141"/>
    <col min="10" max="10" width="5.6328125" style="141" hidden="1" customWidth="1"/>
    <col min="11" max="11" width="11.08984375" style="141" hidden="1" customWidth="1"/>
    <col min="12" max="12" width="9.08984375" style="141" hidden="1" customWidth="1"/>
    <col min="13" max="27" width="10.08984375" style="141" hidden="1" customWidth="1"/>
    <col min="28" max="28" width="9.08984375" style="141" hidden="1" customWidth="1"/>
    <col min="29" max="29" width="7.54296875" style="141" hidden="1" customWidth="1"/>
    <col min="30" max="30" width="12" style="141" bestFit="1" customWidth="1"/>
  </cols>
  <sheetData>
    <row r="1" spans="1:30" s="117" customFormat="1" ht="17.5" x14ac:dyDescent="0.35">
      <c r="A1" s="116" t="s">
        <v>31</v>
      </c>
      <c r="B1" s="32" t="str">
        <f>"Expenditure on housing allowances for pensioners, 1984–"&amp;A43</f>
        <v>Expenditure on housing allowances for pensioners, 1984–2022</v>
      </c>
      <c r="C1" s="132"/>
      <c r="D1" s="132"/>
      <c r="E1" s="132"/>
      <c r="F1" s="132"/>
      <c r="G1" s="132"/>
    </row>
    <row r="2" spans="1:30" s="9" customFormat="1" ht="6.75" customHeight="1" x14ac:dyDescent="0.25">
      <c r="A2" s="27"/>
      <c r="B2" s="79" t="str">
        <f>LEFT(B1,(LEN(B1)-9))&amp;"2000–"&amp;RIGHT(B1,4)</f>
        <v>Expenditure on housing allowances for pensioners, 2000–2022</v>
      </c>
      <c r="C2" s="27"/>
      <c r="D2" s="104" t="s">
        <v>109</v>
      </c>
      <c r="E2" s="104" t="str">
        <f>"at "&amp;RIGHT(B1,4)&amp;" prices"</f>
        <v>at 2022 prices</v>
      </c>
      <c r="F2" s="72">
        <v>1000000</v>
      </c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</row>
    <row r="3" spans="1:30" x14ac:dyDescent="0.25">
      <c r="A3" s="119" t="s">
        <v>45</v>
      </c>
      <c r="B3" s="126" t="str">
        <f>D2&amp;" ("&amp;E2&amp;")"</f>
        <v>Million euros (at 2022 prices) (at 2022 prices)</v>
      </c>
      <c r="C3" s="143"/>
      <c r="D3" s="133"/>
      <c r="E3" s="134"/>
      <c r="F3" s="126" t="s">
        <v>102</v>
      </c>
      <c r="G3" s="50"/>
      <c r="H3" s="133"/>
      <c r="J3" s="140" t="s">
        <v>45</v>
      </c>
      <c r="K3" s="10" t="s">
        <v>66</v>
      </c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</row>
    <row r="4" spans="1:30" s="118" customFormat="1" ht="25" x14ac:dyDescent="0.25">
      <c r="A4" s="110" t="str">
        <f>A3</f>
        <v>Year</v>
      </c>
      <c r="B4" s="122" t="s">
        <v>80</v>
      </c>
      <c r="C4" s="138" t="s">
        <v>81</v>
      </c>
      <c r="D4" s="139" t="s">
        <v>82</v>
      </c>
      <c r="E4" s="186"/>
      <c r="F4" s="151" t="str">
        <f>B4</f>
        <v xml:space="preserve">Under age 65 </v>
      </c>
      <c r="G4" s="151" t="str">
        <f t="shared" ref="G4:H4" si="0">C4</f>
        <v xml:space="preserve">Age 65 or over </v>
      </c>
      <c r="H4" s="151" t="str">
        <f t="shared" si="0"/>
        <v>Total</v>
      </c>
      <c r="I4" s="179"/>
      <c r="K4" s="164" t="s">
        <v>42</v>
      </c>
      <c r="L4" s="164" t="s">
        <v>84</v>
      </c>
      <c r="M4" s="164" t="s">
        <v>85</v>
      </c>
      <c r="N4" s="164" t="s">
        <v>86</v>
      </c>
      <c r="O4" s="164" t="s">
        <v>87</v>
      </c>
      <c r="P4" s="164" t="s">
        <v>88</v>
      </c>
      <c r="Q4" s="164" t="s">
        <v>89</v>
      </c>
      <c r="R4" s="164" t="s">
        <v>90</v>
      </c>
      <c r="S4" s="164" t="s">
        <v>91</v>
      </c>
      <c r="T4" s="164" t="s">
        <v>92</v>
      </c>
      <c r="U4" s="164" t="s">
        <v>93</v>
      </c>
      <c r="V4" s="164" t="s">
        <v>94</v>
      </c>
      <c r="W4" s="164" t="s">
        <v>95</v>
      </c>
      <c r="X4" s="164" t="s">
        <v>96</v>
      </c>
      <c r="Y4" s="164" t="s">
        <v>97</v>
      </c>
      <c r="Z4" s="164" t="s">
        <v>98</v>
      </c>
      <c r="AA4" s="164" t="s">
        <v>99</v>
      </c>
      <c r="AB4" s="164" t="s">
        <v>100</v>
      </c>
      <c r="AC4" s="164" t="s">
        <v>101</v>
      </c>
    </row>
    <row r="5" spans="1:30" ht="18" customHeight="1" x14ac:dyDescent="0.25">
      <c r="A5" s="85">
        <v>1984</v>
      </c>
      <c r="D5" s="136">
        <f>H5*'Inflation factors 2022'!$B50/$F$2</f>
        <v>184.96466792134856</v>
      </c>
      <c r="E5" s="134"/>
      <c r="H5" s="135">
        <v>79213990.544474766</v>
      </c>
    </row>
    <row r="6" spans="1:30" ht="18" customHeight="1" x14ac:dyDescent="0.25">
      <c r="A6" s="85">
        <v>1985</v>
      </c>
      <c r="D6" s="136">
        <f>H6*'Inflation factors 2022'!$B51/$F$2</f>
        <v>174.27819376258253</v>
      </c>
      <c r="H6" s="135">
        <v>79037729.597543105</v>
      </c>
    </row>
    <row r="7" spans="1:30" x14ac:dyDescent="0.25">
      <c r="A7" s="85">
        <v>1986</v>
      </c>
      <c r="D7" s="136">
        <f>H7*'Inflation factors 2022'!$B52/$F$2</f>
        <v>171.58062861919393</v>
      </c>
      <c r="H7" s="135">
        <v>80592122.41390039</v>
      </c>
    </row>
    <row r="8" spans="1:30" x14ac:dyDescent="0.25">
      <c r="A8" s="85">
        <v>1987</v>
      </c>
      <c r="D8" s="136">
        <f>H8*'Inflation factors 2022'!$B53/$F$2</f>
        <v>163.24197432443114</v>
      </c>
      <c r="H8" s="135">
        <v>79513869.61735566</v>
      </c>
    </row>
    <row r="9" spans="1:30" x14ac:dyDescent="0.25">
      <c r="A9" s="85">
        <v>1988</v>
      </c>
      <c r="D9" s="136">
        <f>H9*'Inflation factors 2022'!$B54/$F$2</f>
        <v>163.28756704391219</v>
      </c>
      <c r="H9" s="135">
        <v>83437693.941702709</v>
      </c>
    </row>
    <row r="10" spans="1:30" x14ac:dyDescent="0.25">
      <c r="A10" s="85">
        <v>1989</v>
      </c>
      <c r="D10" s="136">
        <f>H10*'Inflation factors 2022'!$B55/$F$2</f>
        <v>161.31317163746084</v>
      </c>
      <c r="H10" s="135">
        <v>87861204.595566899</v>
      </c>
    </row>
    <row r="11" spans="1:30" ht="18" customHeight="1" x14ac:dyDescent="0.25">
      <c r="A11" s="85">
        <v>1990</v>
      </c>
      <c r="D11" s="136">
        <f>H11*'Inflation factors 2022'!$B56/$F$2</f>
        <v>161.61479128719265</v>
      </c>
      <c r="H11" s="135">
        <v>93364986.301093385</v>
      </c>
    </row>
    <row r="12" spans="1:30" x14ac:dyDescent="0.25">
      <c r="A12" s="85">
        <v>1991</v>
      </c>
      <c r="D12" s="136">
        <f>H12*'Inflation factors 2022'!$B57/$F$2</f>
        <v>183.61908764777411</v>
      </c>
      <c r="H12" s="135">
        <v>110480798.82537551</v>
      </c>
    </row>
    <row r="13" spans="1:30" x14ac:dyDescent="0.25">
      <c r="A13" s="85">
        <v>1992</v>
      </c>
      <c r="D13" s="136">
        <f>H13*'Inflation factors 2022'!$B58/$F$2</f>
        <v>228.11731107870688</v>
      </c>
      <c r="H13" s="135">
        <v>140813154.9868561</v>
      </c>
    </row>
    <row r="14" spans="1:30" x14ac:dyDescent="0.25">
      <c r="A14" s="85">
        <v>1993</v>
      </c>
      <c r="D14" s="136">
        <f>H14*'Inflation factors 2022'!$B59/$F$2</f>
        <v>245.59259603110129</v>
      </c>
      <c r="H14" s="135">
        <v>154752738.5199126</v>
      </c>
    </row>
    <row r="15" spans="1:30" x14ac:dyDescent="0.25">
      <c r="A15" s="85">
        <v>1994</v>
      </c>
      <c r="D15" s="136">
        <f>H15*'Inflation factors 2022'!$B60/$F$2</f>
        <v>265.88151328768714</v>
      </c>
      <c r="H15" s="135">
        <v>169351282.3488453</v>
      </c>
    </row>
    <row r="16" spans="1:30" ht="18" customHeight="1" x14ac:dyDescent="0.25">
      <c r="A16" s="85">
        <v>1995</v>
      </c>
      <c r="D16" s="136">
        <f>H16*'Inflation factors 2022'!$B61/$F$2</f>
        <v>279.42312213975407</v>
      </c>
      <c r="H16" s="135">
        <v>179693326.13489008</v>
      </c>
    </row>
    <row r="17" spans="1:29" x14ac:dyDescent="0.25">
      <c r="A17" s="85">
        <v>1996</v>
      </c>
      <c r="D17" s="136">
        <f>H17*'Inflation factors 2022'!$B62/$F$2</f>
        <v>289.05844429531783</v>
      </c>
      <c r="H17" s="135">
        <v>186971826.84043843</v>
      </c>
    </row>
    <row r="18" spans="1:29" x14ac:dyDescent="0.25">
      <c r="A18" s="85">
        <v>1997</v>
      </c>
      <c r="B18" s="136">
        <f>F18*'Inflation factors 2022'!$B63/$F$2</f>
        <v>120.95151488381998</v>
      </c>
      <c r="C18" s="136">
        <f>G18*'Inflation factors 2022'!$B63/$F$2</f>
        <v>177.26327171589</v>
      </c>
      <c r="D18" s="136">
        <f>H18*'Inflation factors 2022'!$B63/$F$2</f>
        <v>298.21478664551995</v>
      </c>
      <c r="F18" s="135">
        <f>SUM(L18:U18)</f>
        <v>79208588.659999996</v>
      </c>
      <c r="G18" s="135">
        <f>SUM(V18:AC18)</f>
        <v>116085967.06999999</v>
      </c>
      <c r="H18" s="135">
        <f>K18</f>
        <v>195294555.75999999</v>
      </c>
      <c r="J18" s="141">
        <f>A18</f>
        <v>1997</v>
      </c>
      <c r="K18" s="165">
        <v>195294555.75999999</v>
      </c>
      <c r="L18" s="165">
        <v>448100.9</v>
      </c>
      <c r="M18" s="165">
        <v>2145434.12</v>
      </c>
      <c r="N18" s="165">
        <v>3968779.1</v>
      </c>
      <c r="O18" s="165">
        <v>6121680.9400000004</v>
      </c>
      <c r="P18" s="165">
        <v>7098321.8099999996</v>
      </c>
      <c r="Q18" s="165">
        <v>9657005.7799999993</v>
      </c>
      <c r="R18" s="165">
        <v>11494542.98</v>
      </c>
      <c r="S18" s="165">
        <v>10637346.289999999</v>
      </c>
      <c r="T18" s="165">
        <v>10634375.42</v>
      </c>
      <c r="U18" s="165">
        <v>17003001.32</v>
      </c>
      <c r="V18" s="165">
        <v>25259566.449999999</v>
      </c>
      <c r="W18" s="165">
        <v>27682941.879999999</v>
      </c>
      <c r="X18" s="165">
        <v>24556458.329999998</v>
      </c>
      <c r="Y18" s="165">
        <v>20361469.989999998</v>
      </c>
      <c r="Z18" s="165">
        <v>13240208.34</v>
      </c>
      <c r="AA18" s="165">
        <v>4333937.63</v>
      </c>
      <c r="AB18" s="165">
        <v>609802</v>
      </c>
      <c r="AC18" s="165">
        <v>41582.449999999997</v>
      </c>
    </row>
    <row r="19" spans="1:29" x14ac:dyDescent="0.25">
      <c r="A19" s="85">
        <v>1998</v>
      </c>
      <c r="B19" s="136">
        <f>F19*'Inflation factors 2022'!$B64/$F$2</f>
        <v>127.68829049381999</v>
      </c>
      <c r="C19" s="136">
        <f>G19*'Inflation factors 2022'!$B64/$F$2</f>
        <v>184.11909662262002</v>
      </c>
      <c r="D19" s="136">
        <f>H19*'Inflation factors 2022'!$B64/$F$2</f>
        <v>311.80738707126005</v>
      </c>
      <c r="F19" s="135">
        <f t="shared" ref="F19:F35" si="1">SUM(L19:U19)</f>
        <v>84786381.469999999</v>
      </c>
      <c r="G19" s="135">
        <f t="shared" ref="G19:G35" si="2">SUM(V19:AC19)</f>
        <v>122257036.27000001</v>
      </c>
      <c r="H19" s="135">
        <f t="shared" ref="H19:H35" si="3">K19</f>
        <v>207043417.71000001</v>
      </c>
      <c r="J19" s="141">
        <f t="shared" ref="J19:J37" si="4">A19</f>
        <v>1998</v>
      </c>
      <c r="K19" s="165">
        <v>207043417.71000001</v>
      </c>
      <c r="L19" s="165">
        <v>454438.89</v>
      </c>
      <c r="M19" s="165">
        <v>2371818.4300000002</v>
      </c>
      <c r="N19" s="165">
        <v>4073653.19</v>
      </c>
      <c r="O19" s="165">
        <v>6403334.5</v>
      </c>
      <c r="P19" s="165">
        <v>7581943.1799999997</v>
      </c>
      <c r="Q19" s="165">
        <v>10174972.800000001</v>
      </c>
      <c r="R19" s="165">
        <v>12358742.15</v>
      </c>
      <c r="S19" s="165">
        <v>12514296.640000001</v>
      </c>
      <c r="T19" s="165">
        <v>10870556.35</v>
      </c>
      <c r="U19" s="165">
        <v>17982625.34</v>
      </c>
      <c r="V19" s="165">
        <v>25507262.699999999</v>
      </c>
      <c r="W19" s="165">
        <v>28999247.859999999</v>
      </c>
      <c r="X19" s="165">
        <v>26667413.260000002</v>
      </c>
      <c r="Y19" s="165">
        <v>21218462</v>
      </c>
      <c r="Z19" s="165">
        <v>14054335.300000001</v>
      </c>
      <c r="AA19" s="165">
        <v>5060985.45</v>
      </c>
      <c r="AB19" s="165">
        <v>701482.25</v>
      </c>
      <c r="AC19" s="165">
        <v>47847.45</v>
      </c>
    </row>
    <row r="20" spans="1:29" x14ac:dyDescent="0.25">
      <c r="A20" s="85">
        <v>1999</v>
      </c>
      <c r="B20" s="136">
        <f>F20*'Inflation factors 2022'!$B65/$F$2</f>
        <v>135.52570301712001</v>
      </c>
      <c r="C20" s="136">
        <f>G20*'Inflation factors 2022'!$B65/$F$2</f>
        <v>190.73013260927999</v>
      </c>
      <c r="D20" s="136">
        <f>H20*'Inflation factors 2022'!$B65/$F$2</f>
        <v>326.25583559664</v>
      </c>
      <c r="F20" s="135">
        <f t="shared" si="1"/>
        <v>91079101.489999995</v>
      </c>
      <c r="G20" s="135">
        <f t="shared" si="2"/>
        <v>128178852.56</v>
      </c>
      <c r="H20" s="135">
        <f t="shared" si="3"/>
        <v>219257954.03</v>
      </c>
      <c r="J20" s="141">
        <f t="shared" si="4"/>
        <v>1999</v>
      </c>
      <c r="K20" s="165">
        <v>219257954.03</v>
      </c>
      <c r="L20" s="165">
        <v>487127.73</v>
      </c>
      <c r="M20" s="165">
        <v>2622208.89</v>
      </c>
      <c r="N20" s="165">
        <v>4237730.9400000004</v>
      </c>
      <c r="O20" s="165">
        <v>6681853.8700000001</v>
      </c>
      <c r="P20" s="165">
        <v>8304520.3799999999</v>
      </c>
      <c r="Q20" s="165">
        <v>10457049.35</v>
      </c>
      <c r="R20" s="165">
        <v>13315610.369999999</v>
      </c>
      <c r="S20" s="165">
        <v>14330545.960000001</v>
      </c>
      <c r="T20" s="165">
        <v>11675120.300000001</v>
      </c>
      <c r="U20" s="165">
        <v>18967333.699999999</v>
      </c>
      <c r="V20" s="165">
        <v>25615536.690000001</v>
      </c>
      <c r="W20" s="165">
        <v>30353728.300000001</v>
      </c>
      <c r="X20" s="165">
        <v>29263474.640000001</v>
      </c>
      <c r="Y20" s="165">
        <v>21168129.059999999</v>
      </c>
      <c r="Z20" s="165">
        <v>15071110.699999999</v>
      </c>
      <c r="AA20" s="165">
        <v>5688475.4299999997</v>
      </c>
      <c r="AB20" s="165">
        <v>953038.73</v>
      </c>
      <c r="AC20" s="165">
        <v>65359.01</v>
      </c>
    </row>
    <row r="21" spans="1:29" ht="18" customHeight="1" x14ac:dyDescent="0.25">
      <c r="A21" s="85">
        <v>2000</v>
      </c>
      <c r="B21" s="136">
        <f>F21*'Inflation factors 2022'!$B66/$F$2</f>
        <v>140.02579637279999</v>
      </c>
      <c r="C21" s="136">
        <f>G21*'Inflation factors 2022'!$B66/$F$2</f>
        <v>190.78355499840001</v>
      </c>
      <c r="D21" s="136">
        <f>H21*'Inflation factors 2022'!$B66/$F$2</f>
        <v>330.80935138560005</v>
      </c>
      <c r="F21" s="135">
        <f t="shared" si="1"/>
        <v>97240136.370000005</v>
      </c>
      <c r="G21" s="135">
        <f t="shared" si="2"/>
        <v>132488579.86</v>
      </c>
      <c r="H21" s="135">
        <f t="shared" si="3"/>
        <v>229728716.24000001</v>
      </c>
      <c r="J21" s="141">
        <f t="shared" si="4"/>
        <v>2000</v>
      </c>
      <c r="K21" s="165">
        <v>229728716.24000001</v>
      </c>
      <c r="L21" s="165">
        <v>483633.13</v>
      </c>
      <c r="M21" s="165">
        <v>2878928.4</v>
      </c>
      <c r="N21" s="165">
        <v>4537147.16</v>
      </c>
      <c r="O21" s="165">
        <v>6934353.0599999996</v>
      </c>
      <c r="P21" s="165">
        <v>8873772.5999999996</v>
      </c>
      <c r="Q21" s="165">
        <v>10691692.02</v>
      </c>
      <c r="R21" s="165">
        <v>14288081.710000001</v>
      </c>
      <c r="S21" s="165">
        <v>16331533.390000001</v>
      </c>
      <c r="T21" s="165">
        <v>13123343.82</v>
      </c>
      <c r="U21" s="165">
        <v>19097651.079999998</v>
      </c>
      <c r="V21" s="165">
        <v>25642484.949999999</v>
      </c>
      <c r="W21" s="165">
        <v>31062722.66</v>
      </c>
      <c r="X21" s="165">
        <v>30374830</v>
      </c>
      <c r="Y21" s="165">
        <v>22572658.690000001</v>
      </c>
      <c r="Z21" s="165">
        <v>15516413.279999999</v>
      </c>
      <c r="AA21" s="165">
        <v>6200189.8899999997</v>
      </c>
      <c r="AB21" s="165">
        <v>1037401.13</v>
      </c>
      <c r="AC21" s="165">
        <v>81879.259999999995</v>
      </c>
    </row>
    <row r="22" spans="1:29" x14ac:dyDescent="0.25">
      <c r="A22" s="85">
        <v>2001</v>
      </c>
      <c r="B22" s="136">
        <f>F22*'Inflation factors 2022'!$B67/$F$2</f>
        <v>150.4950984342</v>
      </c>
      <c r="C22" s="136">
        <f>G22*'Inflation factors 2022'!$B67/$F$2</f>
        <v>194.86754636075997</v>
      </c>
      <c r="D22" s="136">
        <f>H22*'Inflation factors 2022'!$B67/$F$2</f>
        <v>345.36264482303994</v>
      </c>
      <c r="F22" s="135">
        <f t="shared" si="1"/>
        <v>107190241.05</v>
      </c>
      <c r="G22" s="135">
        <f t="shared" si="2"/>
        <v>138794548.69</v>
      </c>
      <c r="H22" s="135">
        <f t="shared" si="3"/>
        <v>245984789.75999999</v>
      </c>
      <c r="J22" s="141">
        <f t="shared" si="4"/>
        <v>2001</v>
      </c>
      <c r="K22" s="165">
        <v>245984789.75999999</v>
      </c>
      <c r="L22" s="165">
        <v>496918.96</v>
      </c>
      <c r="M22" s="165">
        <v>3325325.57</v>
      </c>
      <c r="N22" s="165">
        <v>5058690.5199999996</v>
      </c>
      <c r="O22" s="165">
        <v>7386319.7699999996</v>
      </c>
      <c r="P22" s="165">
        <v>9750824.0399999991</v>
      </c>
      <c r="Q22" s="165">
        <v>11527486.619999999</v>
      </c>
      <c r="R22" s="165">
        <v>15798597.82</v>
      </c>
      <c r="S22" s="165">
        <v>18164068.82</v>
      </c>
      <c r="T22" s="165">
        <v>15033889.189999999</v>
      </c>
      <c r="U22" s="165">
        <v>20648119.739999998</v>
      </c>
      <c r="V22" s="165">
        <v>26551457.25</v>
      </c>
      <c r="W22" s="165">
        <v>31905666.59</v>
      </c>
      <c r="X22" s="165">
        <v>31820719.920000002</v>
      </c>
      <c r="Y22" s="165">
        <v>24321507.02</v>
      </c>
      <c r="Z22" s="165">
        <v>16156302.77</v>
      </c>
      <c r="AA22" s="165">
        <v>6783097.4500000002</v>
      </c>
      <c r="AB22" s="165">
        <v>1178677.3</v>
      </c>
      <c r="AC22" s="165">
        <v>77120.39</v>
      </c>
    </row>
    <row r="23" spans="1:29" x14ac:dyDescent="0.25">
      <c r="A23" s="85">
        <v>2002</v>
      </c>
      <c r="B23" s="136">
        <f>F23*'Inflation factors 2022'!$B68/$F$2</f>
        <v>161.14266472651997</v>
      </c>
      <c r="C23" s="136">
        <f>G23*'Inflation factors 2022'!$B68/$F$2</f>
        <v>196.03910260699999</v>
      </c>
      <c r="D23" s="136">
        <f>H23*'Inflation factors 2022'!$B68/$F$2</f>
        <v>357.18176733351999</v>
      </c>
      <c r="F23" s="135">
        <f t="shared" si="1"/>
        <v>116601059.85999998</v>
      </c>
      <c r="G23" s="135">
        <f t="shared" si="2"/>
        <v>141851738.5</v>
      </c>
      <c r="H23" s="135">
        <f t="shared" si="3"/>
        <v>258452798.36000001</v>
      </c>
      <c r="J23" s="141">
        <f t="shared" si="4"/>
        <v>2002</v>
      </c>
      <c r="K23" s="165">
        <v>258452798.36000001</v>
      </c>
      <c r="L23" s="165">
        <v>390700.18</v>
      </c>
      <c r="M23" s="165">
        <v>3652638.79</v>
      </c>
      <c r="N23" s="165">
        <v>5929839.7699999996</v>
      </c>
      <c r="O23" s="165">
        <v>7468324.2300000004</v>
      </c>
      <c r="P23" s="165">
        <v>10508457</v>
      </c>
      <c r="Q23" s="165">
        <v>12320516.630000001</v>
      </c>
      <c r="R23" s="165">
        <v>16770701.48</v>
      </c>
      <c r="S23" s="165">
        <v>20257829.690000001</v>
      </c>
      <c r="T23" s="165">
        <v>18446049.690000001</v>
      </c>
      <c r="U23" s="165">
        <v>20856002.399999999</v>
      </c>
      <c r="V23" s="165">
        <v>27075149.809999999</v>
      </c>
      <c r="W23" s="165">
        <v>31729478.460000001</v>
      </c>
      <c r="X23" s="165">
        <v>32419383.870000001</v>
      </c>
      <c r="Y23" s="165">
        <v>25390415.190000001</v>
      </c>
      <c r="Z23" s="165">
        <v>16572589.949999999</v>
      </c>
      <c r="AA23" s="165">
        <v>7257898.4199999999</v>
      </c>
      <c r="AB23" s="165">
        <v>1316130.1200000001</v>
      </c>
      <c r="AC23" s="165">
        <v>90692.68</v>
      </c>
    </row>
    <row r="24" spans="1:29" x14ac:dyDescent="0.25">
      <c r="A24" s="85">
        <v>2003</v>
      </c>
      <c r="B24" s="136">
        <f>F24*'Inflation factors 2022'!$B69/$F$2</f>
        <v>170.9637165526</v>
      </c>
      <c r="C24" s="136">
        <f>G24*'Inflation factors 2022'!$B69/$F$2</f>
        <v>198.37495204590002</v>
      </c>
      <c r="D24" s="136">
        <f>H24*'Inflation factors 2022'!$B69/$F$2</f>
        <v>369.33866859850008</v>
      </c>
      <c r="F24" s="135">
        <f t="shared" si="1"/>
        <v>124791033.97999999</v>
      </c>
      <c r="G24" s="135">
        <f t="shared" si="2"/>
        <v>144799235.06999999</v>
      </c>
      <c r="H24" s="135">
        <f t="shared" si="3"/>
        <v>269590269.05000001</v>
      </c>
      <c r="J24" s="141">
        <f t="shared" si="4"/>
        <v>2003</v>
      </c>
      <c r="K24" s="165">
        <v>269590269.05000001</v>
      </c>
      <c r="L24" s="165">
        <v>299283.86</v>
      </c>
      <c r="M24" s="165">
        <v>4033895.98</v>
      </c>
      <c r="N24" s="165">
        <v>6541151.9199999999</v>
      </c>
      <c r="O24" s="165">
        <v>7734272.1399999997</v>
      </c>
      <c r="P24" s="165">
        <v>11016407.119999999</v>
      </c>
      <c r="Q24" s="165">
        <v>13177699.9</v>
      </c>
      <c r="R24" s="165">
        <v>17472401.039999999</v>
      </c>
      <c r="S24" s="165">
        <v>21823677.149999999</v>
      </c>
      <c r="T24" s="165">
        <v>21419794.710000001</v>
      </c>
      <c r="U24" s="165">
        <v>21272450.16</v>
      </c>
      <c r="V24" s="165">
        <v>28466734.850000001</v>
      </c>
      <c r="W24" s="165">
        <v>30871523.719999999</v>
      </c>
      <c r="X24" s="165">
        <v>32586194.23</v>
      </c>
      <c r="Y24" s="165">
        <v>27004828.030000001</v>
      </c>
      <c r="Z24" s="165">
        <v>16825412.210000001</v>
      </c>
      <c r="AA24" s="165">
        <v>7512197.75</v>
      </c>
      <c r="AB24" s="165">
        <v>1420278.45</v>
      </c>
      <c r="AC24" s="165">
        <v>112065.83</v>
      </c>
    </row>
    <row r="25" spans="1:29" x14ac:dyDescent="0.25">
      <c r="A25" s="85">
        <v>2004</v>
      </c>
      <c r="B25" s="136">
        <f>F25*'Inflation factors 2022'!$B70/$F$2</f>
        <v>184.61619483840005</v>
      </c>
      <c r="C25" s="136">
        <f>G25*'Inflation factors 2022'!$B70/$F$2</f>
        <v>203.1008332204801</v>
      </c>
      <c r="D25" s="136">
        <f>H25*'Inflation factors 2022'!$B70/$F$2</f>
        <v>387.71702805888009</v>
      </c>
      <c r="F25" s="135">
        <f t="shared" si="1"/>
        <v>134953358.80000001</v>
      </c>
      <c r="G25" s="135">
        <f t="shared" si="2"/>
        <v>148465521.36000004</v>
      </c>
      <c r="H25" s="135">
        <f t="shared" si="3"/>
        <v>283418880.16000003</v>
      </c>
      <c r="J25" s="141">
        <f t="shared" si="4"/>
        <v>2004</v>
      </c>
      <c r="K25" s="165">
        <v>283418880.16000003</v>
      </c>
      <c r="L25" s="165">
        <v>275696.08</v>
      </c>
      <c r="M25" s="165">
        <v>4433020.04</v>
      </c>
      <c r="N25" s="165">
        <v>7372338.1699999999</v>
      </c>
      <c r="O25" s="165">
        <v>8205640.1799999997</v>
      </c>
      <c r="P25" s="165">
        <v>11457838.859999999</v>
      </c>
      <c r="Q25" s="165">
        <v>14266516.6</v>
      </c>
      <c r="R25" s="165">
        <v>18330484.609999999</v>
      </c>
      <c r="S25" s="165">
        <v>23436984.399999999</v>
      </c>
      <c r="T25" s="165">
        <v>24927454.390000001</v>
      </c>
      <c r="U25" s="165">
        <v>22247385.469999999</v>
      </c>
      <c r="V25" s="165">
        <v>29564589.170000002</v>
      </c>
      <c r="W25" s="165">
        <v>30148415.170000002</v>
      </c>
      <c r="X25" s="165">
        <v>33294238.920000002</v>
      </c>
      <c r="Y25" s="165">
        <v>29162643.780000001</v>
      </c>
      <c r="Z25" s="165">
        <v>16627192.26</v>
      </c>
      <c r="AA25" s="165">
        <v>7896092.7999999998</v>
      </c>
      <c r="AB25" s="165">
        <v>1650586.02</v>
      </c>
      <c r="AC25" s="165">
        <v>121763.24</v>
      </c>
    </row>
    <row r="26" spans="1:29" ht="18" customHeight="1" x14ac:dyDescent="0.25">
      <c r="A26" s="85">
        <v>2005</v>
      </c>
      <c r="B26" s="136">
        <f>F26*'Inflation factors 2022'!$B71/$F$2</f>
        <v>200.02488616800002</v>
      </c>
      <c r="C26" s="136">
        <f>G26*'Inflation factors 2022'!$B71/$F$2</f>
        <v>206.29733650703997</v>
      </c>
      <c r="D26" s="136">
        <f>H26*'Inflation factors 2022'!$B71/$F$2</f>
        <v>406.32222267504</v>
      </c>
      <c r="F26" s="135">
        <f t="shared" si="1"/>
        <v>147510978</v>
      </c>
      <c r="G26" s="135">
        <f t="shared" si="2"/>
        <v>152136678.83999997</v>
      </c>
      <c r="H26" s="135">
        <f t="shared" si="3"/>
        <v>299647656.83999997</v>
      </c>
      <c r="J26" s="141">
        <f t="shared" si="4"/>
        <v>2005</v>
      </c>
      <c r="K26" s="165">
        <v>299647656.83999997</v>
      </c>
      <c r="L26" s="165">
        <v>348975.66</v>
      </c>
      <c r="M26" s="165">
        <v>4854982.67</v>
      </c>
      <c r="N26" s="165">
        <v>8074960.7300000004</v>
      </c>
      <c r="O26" s="165">
        <v>8698311.1400000006</v>
      </c>
      <c r="P26" s="165">
        <v>11904744.720000001</v>
      </c>
      <c r="Q26" s="165">
        <v>15093134.83</v>
      </c>
      <c r="R26" s="165">
        <v>18749698.059999999</v>
      </c>
      <c r="S26" s="165">
        <v>24818587.18</v>
      </c>
      <c r="T26" s="165">
        <v>29181793.260000002</v>
      </c>
      <c r="U26" s="165">
        <v>25785789.75</v>
      </c>
      <c r="V26" s="165">
        <v>30106396.780000001</v>
      </c>
      <c r="W26" s="165">
        <v>29737316.48</v>
      </c>
      <c r="X26" s="165">
        <v>33611087.549999997</v>
      </c>
      <c r="Y26" s="165">
        <v>30088775.73</v>
      </c>
      <c r="Z26" s="165">
        <v>18129224.809999999</v>
      </c>
      <c r="AA26" s="165">
        <v>8468330.9800000004</v>
      </c>
      <c r="AB26" s="165">
        <v>1875385.54</v>
      </c>
      <c r="AC26" s="165">
        <v>120160.97</v>
      </c>
    </row>
    <row r="27" spans="1:29" x14ac:dyDescent="0.25">
      <c r="A27" s="85">
        <v>2006</v>
      </c>
      <c r="B27" s="136">
        <f>F27*'Inflation factors 2022'!$B72/$F$2</f>
        <v>211.68053815608002</v>
      </c>
      <c r="C27" s="136">
        <f>G27*'Inflation factors 2022'!$B72/$F$2</f>
        <v>210.40651112508002</v>
      </c>
      <c r="D27" s="136">
        <f>H27*'Inflation factors 2022'!$B72/$F$2</f>
        <v>422.08704928115998</v>
      </c>
      <c r="F27" s="135">
        <f t="shared" si="1"/>
        <v>158919322.94</v>
      </c>
      <c r="G27" s="135">
        <f t="shared" si="2"/>
        <v>157962846.19</v>
      </c>
      <c r="H27" s="135">
        <f t="shared" si="3"/>
        <v>316882169.13</v>
      </c>
      <c r="J27" s="141">
        <f t="shared" si="4"/>
        <v>2006</v>
      </c>
      <c r="K27" s="165">
        <v>316882169.13</v>
      </c>
      <c r="L27" s="165">
        <v>385585.37</v>
      </c>
      <c r="M27" s="165">
        <v>5383769.2699999996</v>
      </c>
      <c r="N27" s="165">
        <v>8880268.6799999997</v>
      </c>
      <c r="O27" s="165">
        <v>9216310.7300000004</v>
      </c>
      <c r="P27" s="165">
        <v>12173676.609999999</v>
      </c>
      <c r="Q27" s="165">
        <v>16152850.699999999</v>
      </c>
      <c r="R27" s="165">
        <v>19226511.420000002</v>
      </c>
      <c r="S27" s="165">
        <v>26450573.100000001</v>
      </c>
      <c r="T27" s="165">
        <v>31280997.27</v>
      </c>
      <c r="U27" s="165">
        <v>29768779.789999999</v>
      </c>
      <c r="V27" s="165">
        <v>32614350.170000002</v>
      </c>
      <c r="W27" s="165">
        <v>29805976.510000002</v>
      </c>
      <c r="X27" s="165">
        <v>33969356.880000003</v>
      </c>
      <c r="Y27" s="165">
        <v>31080571.050000001</v>
      </c>
      <c r="Z27" s="165">
        <v>19642833.149999999</v>
      </c>
      <c r="AA27" s="165">
        <v>8659174.0700000003</v>
      </c>
      <c r="AB27" s="165">
        <v>2042819.56</v>
      </c>
      <c r="AC27" s="165">
        <v>147764.79999999999</v>
      </c>
    </row>
    <row r="28" spans="1:29" x14ac:dyDescent="0.25">
      <c r="A28" s="87">
        <v>2007</v>
      </c>
      <c r="B28" s="136">
        <f>F28*'Inflation factors 2022'!$B73/$F$2</f>
        <v>223.11298431500003</v>
      </c>
      <c r="C28" s="136">
        <f>G28*'Inflation factors 2022'!$B73/$F$2</f>
        <v>210.94259585100002</v>
      </c>
      <c r="D28" s="136">
        <f>H28*'Inflation factors 2022'!$B73/$F$2</f>
        <v>434.05558016600003</v>
      </c>
      <c r="F28" s="135">
        <f t="shared" si="1"/>
        <v>171625372.55000001</v>
      </c>
      <c r="G28" s="135">
        <f t="shared" si="2"/>
        <v>162263535.27000001</v>
      </c>
      <c r="H28" s="135">
        <f t="shared" si="3"/>
        <v>333888907.81999999</v>
      </c>
      <c r="J28" s="141">
        <f t="shared" si="4"/>
        <v>2007</v>
      </c>
      <c r="K28" s="165">
        <v>333888907.81999999</v>
      </c>
      <c r="L28" s="165">
        <v>483671.32</v>
      </c>
      <c r="M28" s="165">
        <v>5609516.46</v>
      </c>
      <c r="N28" s="165">
        <v>9620898.25</v>
      </c>
      <c r="O28" s="165">
        <v>10247315.119999999</v>
      </c>
      <c r="P28" s="165">
        <v>12224429.26</v>
      </c>
      <c r="Q28" s="165">
        <v>17095719.859999999</v>
      </c>
      <c r="R28" s="165">
        <v>20422197.989999998</v>
      </c>
      <c r="S28" s="165">
        <v>27172654.690000001</v>
      </c>
      <c r="T28" s="165">
        <v>33260930.239999998</v>
      </c>
      <c r="U28" s="165">
        <v>35488039.359999999</v>
      </c>
      <c r="V28" s="165">
        <v>32883578.93</v>
      </c>
      <c r="W28" s="165">
        <v>30768390.449999999</v>
      </c>
      <c r="X28" s="165">
        <v>34038292.090000004</v>
      </c>
      <c r="Y28" s="165">
        <v>31957134.390000001</v>
      </c>
      <c r="Z28" s="165">
        <v>21030599.920000002</v>
      </c>
      <c r="AA28" s="165">
        <v>9158853.6699999999</v>
      </c>
      <c r="AB28" s="165">
        <v>2231810.96</v>
      </c>
      <c r="AC28" s="165">
        <v>194874.86</v>
      </c>
    </row>
    <row r="29" spans="1:29" x14ac:dyDescent="0.25">
      <c r="A29" s="87">
        <v>2008</v>
      </c>
      <c r="B29" s="136">
        <f>F29*'Inflation factors 2022'!$B74/$F$2</f>
        <v>230.02652339644004</v>
      </c>
      <c r="C29" s="136">
        <f>G29*'Inflation factors 2022'!$B74/$F$2</f>
        <v>206.19960961390001</v>
      </c>
      <c r="D29" s="136">
        <f>H29*'Inflation factors 2022'!$B74/$F$2</f>
        <v>436.22613301034011</v>
      </c>
      <c r="F29" s="135">
        <f t="shared" si="1"/>
        <v>184168553.56</v>
      </c>
      <c r="G29" s="135">
        <f t="shared" si="2"/>
        <v>165091761.09999999</v>
      </c>
      <c r="H29" s="135">
        <f t="shared" si="3"/>
        <v>349260314.66000003</v>
      </c>
      <c r="J29" s="141">
        <f t="shared" si="4"/>
        <v>2008</v>
      </c>
      <c r="K29" s="165">
        <v>349260314.66000003</v>
      </c>
      <c r="L29" s="165">
        <v>593496.81999999995</v>
      </c>
      <c r="M29" s="165">
        <v>6022679.9900000002</v>
      </c>
      <c r="N29" s="165">
        <v>10670244.48</v>
      </c>
      <c r="O29" s="165">
        <v>11466235.43</v>
      </c>
      <c r="P29" s="165">
        <v>12709804.23</v>
      </c>
      <c r="Q29" s="165">
        <v>17881872.579999998</v>
      </c>
      <c r="R29" s="165">
        <v>21764277.43</v>
      </c>
      <c r="S29" s="165">
        <v>28394122.489999998</v>
      </c>
      <c r="T29" s="165">
        <v>35223060.170000002</v>
      </c>
      <c r="U29" s="165">
        <v>39442759.939999998</v>
      </c>
      <c r="V29" s="165">
        <v>33084206.98</v>
      </c>
      <c r="W29" s="165">
        <v>32047387.039999999</v>
      </c>
      <c r="X29" s="165">
        <v>33049841.210000001</v>
      </c>
      <c r="Y29" s="165">
        <v>32243661.350000001</v>
      </c>
      <c r="Z29" s="165">
        <v>22521560.5</v>
      </c>
      <c r="AA29" s="165">
        <v>9484742.2400000002</v>
      </c>
      <c r="AB29" s="165">
        <v>2436818</v>
      </c>
      <c r="AC29" s="165">
        <v>223543.78</v>
      </c>
    </row>
    <row r="30" spans="1:29" x14ac:dyDescent="0.25">
      <c r="A30" s="87">
        <v>2009</v>
      </c>
      <c r="B30" s="136">
        <f>F30*'Inflation factors 2022'!$B75/$F$2</f>
        <v>248.67638611080005</v>
      </c>
      <c r="C30" s="136">
        <f>G30*'Inflation factors 2022'!$B75/$F$2</f>
        <v>213.58490217448002</v>
      </c>
      <c r="D30" s="136">
        <f>H30*'Inflation factors 2022'!$B75/$F$2</f>
        <v>462.26128828528005</v>
      </c>
      <c r="F30" s="135">
        <f t="shared" si="1"/>
        <v>199100389.20000002</v>
      </c>
      <c r="G30" s="135">
        <f t="shared" si="2"/>
        <v>171004725.52000001</v>
      </c>
      <c r="H30" s="135">
        <f t="shared" si="3"/>
        <v>370105114.72000003</v>
      </c>
      <c r="J30" s="141">
        <f t="shared" si="4"/>
        <v>2009</v>
      </c>
      <c r="K30" s="165">
        <v>370105114.72000003</v>
      </c>
      <c r="L30" s="165">
        <v>706064.16</v>
      </c>
      <c r="M30" s="165">
        <v>6810430.7199999997</v>
      </c>
      <c r="N30" s="165">
        <v>11808662.01</v>
      </c>
      <c r="O30" s="165">
        <v>12757991.810000001</v>
      </c>
      <c r="P30" s="165">
        <v>13401352.58</v>
      </c>
      <c r="Q30" s="165">
        <v>18633041.219999999</v>
      </c>
      <c r="R30" s="165">
        <v>23465183.559999999</v>
      </c>
      <c r="S30" s="165">
        <v>29660568.260000002</v>
      </c>
      <c r="T30" s="165">
        <v>37311831.280000001</v>
      </c>
      <c r="U30" s="165">
        <v>44545263.600000001</v>
      </c>
      <c r="V30" s="165">
        <v>34663170.25</v>
      </c>
      <c r="W30" s="165">
        <v>33671002.109999999</v>
      </c>
      <c r="X30" s="165">
        <v>32376714.059999999</v>
      </c>
      <c r="Y30" s="165">
        <v>33417565.460000001</v>
      </c>
      <c r="Z30" s="165">
        <v>24269521.809999999</v>
      </c>
      <c r="AA30" s="165">
        <v>9619540.1799999997</v>
      </c>
      <c r="AB30" s="165">
        <v>2702995.74</v>
      </c>
      <c r="AC30" s="165">
        <v>284215.90999999997</v>
      </c>
    </row>
    <row r="31" spans="1:29" ht="18" customHeight="1" x14ac:dyDescent="0.25">
      <c r="A31" s="87">
        <v>2010</v>
      </c>
      <c r="B31" s="136">
        <f>F31*'Inflation factors 2022'!$B76/$F$2</f>
        <v>259.04189677787997</v>
      </c>
      <c r="C31" s="136">
        <f>G31*'Inflation factors 2022'!$B76/$F$2</f>
        <v>226.25748231434</v>
      </c>
      <c r="D31" s="136">
        <f>H31*'Inflation factors 2022'!$B76/$F$2</f>
        <v>485.29937909221997</v>
      </c>
      <c r="F31" s="135">
        <f t="shared" si="1"/>
        <v>209920499.81999999</v>
      </c>
      <c r="G31" s="135">
        <f t="shared" si="2"/>
        <v>183352903.00999999</v>
      </c>
      <c r="H31" s="135">
        <f t="shared" si="3"/>
        <v>393273402.82999998</v>
      </c>
      <c r="J31" s="141">
        <f t="shared" si="4"/>
        <v>2010</v>
      </c>
      <c r="K31" s="165">
        <v>393273402.82999998</v>
      </c>
      <c r="L31" s="165">
        <v>762310.9</v>
      </c>
      <c r="M31" s="165">
        <v>7586122.4500000002</v>
      </c>
      <c r="N31" s="165">
        <v>13056735.289999999</v>
      </c>
      <c r="O31" s="165">
        <v>13639962.59</v>
      </c>
      <c r="P31" s="165">
        <v>14118745.630000001</v>
      </c>
      <c r="Q31" s="165">
        <v>18857426.550000001</v>
      </c>
      <c r="R31" s="165">
        <v>24189649.579999998</v>
      </c>
      <c r="S31" s="165">
        <v>30288686.289999999</v>
      </c>
      <c r="T31" s="165">
        <v>38948221.810000002</v>
      </c>
      <c r="U31" s="165">
        <v>48472638.729999997</v>
      </c>
      <c r="V31" s="165">
        <v>39247636.509999998</v>
      </c>
      <c r="W31" s="165">
        <v>35052588.100000001</v>
      </c>
      <c r="X31" s="165">
        <v>32815677.539999999</v>
      </c>
      <c r="Y31" s="165">
        <v>35243933.270000003</v>
      </c>
      <c r="Z31" s="165">
        <v>26344637.98</v>
      </c>
      <c r="AA31" s="165">
        <v>11271388.960000001</v>
      </c>
      <c r="AB31" s="165">
        <v>3034355.51</v>
      </c>
      <c r="AC31" s="165">
        <v>342685.14</v>
      </c>
    </row>
    <row r="32" spans="1:29" x14ac:dyDescent="0.25">
      <c r="A32" s="87">
        <v>2011</v>
      </c>
      <c r="B32" s="136">
        <f>F32*'Inflation factors 2022'!$B77/$F$2</f>
        <v>261.82220990016998</v>
      </c>
      <c r="C32" s="136">
        <f>G32*'Inflation factors 2022'!$B77/$F$2</f>
        <v>239.51212098668003</v>
      </c>
      <c r="D32" s="136">
        <f>H32*'Inflation factors 2022'!$B77/$F$2</f>
        <v>501.33433088685001</v>
      </c>
      <c r="F32" s="135">
        <f t="shared" si="1"/>
        <v>219465389.69</v>
      </c>
      <c r="G32" s="135">
        <f t="shared" si="2"/>
        <v>200764560.76000002</v>
      </c>
      <c r="H32" s="135">
        <f t="shared" si="3"/>
        <v>420229950.44999999</v>
      </c>
      <c r="J32" s="141">
        <f t="shared" si="4"/>
        <v>2011</v>
      </c>
      <c r="K32" s="165">
        <v>420229950.44999999</v>
      </c>
      <c r="L32" s="165">
        <v>846002.59</v>
      </c>
      <c r="M32" s="165">
        <v>8221942.0800000001</v>
      </c>
      <c r="N32" s="165">
        <v>13986205.439999999</v>
      </c>
      <c r="O32" s="165">
        <v>14792708.539999999</v>
      </c>
      <c r="P32" s="165">
        <v>14892759</v>
      </c>
      <c r="Q32" s="165">
        <v>19166107.350000001</v>
      </c>
      <c r="R32" s="165">
        <v>25016642.559999999</v>
      </c>
      <c r="S32" s="165">
        <v>30907168.18</v>
      </c>
      <c r="T32" s="165">
        <v>40966585.5</v>
      </c>
      <c r="U32" s="165">
        <v>50669268.450000003</v>
      </c>
      <c r="V32" s="165">
        <v>45125491.520000003</v>
      </c>
      <c r="W32" s="165">
        <v>38785830.340000004</v>
      </c>
      <c r="X32" s="165">
        <v>34068020.740000002</v>
      </c>
      <c r="Y32" s="165">
        <v>37190377.210000001</v>
      </c>
      <c r="Z32" s="165">
        <v>28737639.710000001</v>
      </c>
      <c r="AA32" s="165">
        <v>13089935.779999999</v>
      </c>
      <c r="AB32" s="165">
        <v>3335693.57</v>
      </c>
      <c r="AC32" s="165">
        <v>431571.89</v>
      </c>
    </row>
    <row r="33" spans="1:29" x14ac:dyDescent="0.25">
      <c r="A33" s="87">
        <v>2012</v>
      </c>
      <c r="B33" s="136">
        <f>F33*'Inflation factors 2022'!$B78/$F$2</f>
        <v>261.22557158159998</v>
      </c>
      <c r="C33" s="136">
        <f>G33*'Inflation factors 2022'!$B78/$F$2</f>
        <v>250.95107629839993</v>
      </c>
      <c r="D33" s="136">
        <f>H33*'Inflation factors 2022'!$B78/$F$2</f>
        <v>512.1766478799999</v>
      </c>
      <c r="F33" s="135">
        <f t="shared" si="1"/>
        <v>225194458.25999999</v>
      </c>
      <c r="G33" s="135">
        <f t="shared" si="2"/>
        <v>216337134.73999995</v>
      </c>
      <c r="H33" s="135">
        <f t="shared" si="3"/>
        <v>441531593</v>
      </c>
      <c r="J33" s="141">
        <f t="shared" si="4"/>
        <v>2012</v>
      </c>
      <c r="K33" s="165">
        <v>441531593</v>
      </c>
      <c r="L33" s="165">
        <v>845133.69</v>
      </c>
      <c r="M33" s="165">
        <v>9040214.6500000004</v>
      </c>
      <c r="N33" s="165">
        <v>14625274</v>
      </c>
      <c r="O33" s="165">
        <v>15789708.1</v>
      </c>
      <c r="P33" s="165">
        <v>15959576.960000001</v>
      </c>
      <c r="Q33" s="165">
        <v>18672491.219999999</v>
      </c>
      <c r="R33" s="165">
        <v>25756627.219999999</v>
      </c>
      <c r="S33" s="165">
        <v>31199849.449999999</v>
      </c>
      <c r="T33" s="165">
        <v>41145411.990000002</v>
      </c>
      <c r="U33" s="165">
        <v>52160170.979999997</v>
      </c>
      <c r="V33" s="165">
        <v>54440917.619999997</v>
      </c>
      <c r="W33" s="165">
        <v>38732570.670000002</v>
      </c>
      <c r="X33" s="165">
        <v>35870243.729999997</v>
      </c>
      <c r="Y33" s="165">
        <v>37924135.079999998</v>
      </c>
      <c r="Z33" s="165">
        <v>30645006.149999999</v>
      </c>
      <c r="AA33" s="165">
        <v>14452617.41</v>
      </c>
      <c r="AB33" s="165">
        <v>3773818.42</v>
      </c>
      <c r="AC33" s="165">
        <v>497825.66</v>
      </c>
    </row>
    <row r="34" spans="1:29" x14ac:dyDescent="0.25">
      <c r="A34" s="87">
        <v>2013</v>
      </c>
      <c r="B34" s="136">
        <f>F34*'Inflation factors 2022'!$B79/$F$2</f>
        <v>266.16581615727</v>
      </c>
      <c r="C34" s="136">
        <f>G34*'Inflation factors 2022'!$B79/$F$2</f>
        <v>268.77769697870997</v>
      </c>
      <c r="D34" s="136">
        <f>H34*'Inflation factors 2022'!$B79/$F$2</f>
        <v>534.94351313597997</v>
      </c>
      <c r="F34" s="135">
        <f t="shared" si="1"/>
        <v>232865980.88999999</v>
      </c>
      <c r="G34" s="135">
        <f t="shared" si="2"/>
        <v>235151090.96999997</v>
      </c>
      <c r="H34" s="135">
        <f t="shared" si="3"/>
        <v>468017071.86000001</v>
      </c>
      <c r="J34" s="141">
        <f t="shared" si="4"/>
        <v>2013</v>
      </c>
      <c r="K34" s="165">
        <v>468017071.86000001</v>
      </c>
      <c r="L34" s="165">
        <v>862946.9</v>
      </c>
      <c r="M34" s="165">
        <v>10227904.449999999</v>
      </c>
      <c r="N34" s="165">
        <v>15432213.039999999</v>
      </c>
      <c r="O34" s="165">
        <v>17008536.399999999</v>
      </c>
      <c r="P34" s="165">
        <v>17364820.960000001</v>
      </c>
      <c r="Q34" s="165">
        <v>18743442.800000001</v>
      </c>
      <c r="R34" s="165">
        <v>26233358.07</v>
      </c>
      <c r="S34" s="165">
        <v>32402911.329999998</v>
      </c>
      <c r="T34" s="165">
        <v>41604029.100000001</v>
      </c>
      <c r="U34" s="165">
        <v>52985817.840000004</v>
      </c>
      <c r="V34" s="165">
        <v>63987432.399999999</v>
      </c>
      <c r="W34" s="165">
        <v>40308041.170000002</v>
      </c>
      <c r="X34" s="165">
        <v>38379726.659999996</v>
      </c>
      <c r="Y34" s="165">
        <v>38513220.609999999</v>
      </c>
      <c r="Z34" s="165">
        <v>32599373.91</v>
      </c>
      <c r="AA34" s="165">
        <v>16654753.68</v>
      </c>
      <c r="AB34" s="165">
        <v>4127961.95</v>
      </c>
      <c r="AC34" s="165">
        <v>580580.59</v>
      </c>
    </row>
    <row r="35" spans="1:29" x14ac:dyDescent="0.25">
      <c r="A35" s="87">
        <v>2014</v>
      </c>
      <c r="B35" s="136">
        <f>F35*'Inflation factors 2022'!$B80/$F$2</f>
        <v>271.89921295172996</v>
      </c>
      <c r="C35" s="136">
        <f>G35*'Inflation factors 2022'!$B80/$F$2</f>
        <v>291.19488275904007</v>
      </c>
      <c r="D35" s="136">
        <f>H35*'Inflation factors 2022'!$B80/$F$2</f>
        <v>563.09409571077003</v>
      </c>
      <c r="F35" s="135">
        <f t="shared" si="1"/>
        <v>240406023.82999998</v>
      </c>
      <c r="G35" s="135">
        <f t="shared" si="2"/>
        <v>257466739.84000003</v>
      </c>
      <c r="H35" s="135">
        <f t="shared" si="3"/>
        <v>497872763.67000002</v>
      </c>
      <c r="J35" s="141">
        <f t="shared" si="4"/>
        <v>2014</v>
      </c>
      <c r="K35" s="165">
        <v>497872763.67000002</v>
      </c>
      <c r="L35" s="165">
        <v>927870.13</v>
      </c>
      <c r="M35" s="165">
        <v>11437612.470000001</v>
      </c>
      <c r="N35" s="165">
        <v>16088466.51</v>
      </c>
      <c r="O35" s="165">
        <v>18348281.43</v>
      </c>
      <c r="P35" s="165">
        <v>18225064.890000001</v>
      </c>
      <c r="Q35" s="165">
        <v>19296406.039999999</v>
      </c>
      <c r="R35" s="165">
        <v>26719223.98</v>
      </c>
      <c r="S35" s="165">
        <v>33634354.020000003</v>
      </c>
      <c r="T35" s="165">
        <v>42321340.609999999</v>
      </c>
      <c r="U35" s="165">
        <v>53407403.75</v>
      </c>
      <c r="V35" s="165">
        <v>74899655.790000007</v>
      </c>
      <c r="W35" s="165">
        <v>43307324.880000003</v>
      </c>
      <c r="X35" s="165">
        <v>41501781.43</v>
      </c>
      <c r="Y35" s="165">
        <v>39043143.140000001</v>
      </c>
      <c r="Z35" s="165">
        <v>35166942.020000003</v>
      </c>
      <c r="AA35" s="165">
        <v>18563461.390000001</v>
      </c>
      <c r="AB35" s="165">
        <v>4338833.03</v>
      </c>
      <c r="AC35" s="165">
        <v>645598.16</v>
      </c>
    </row>
    <row r="36" spans="1:29" ht="18" customHeight="1" x14ac:dyDescent="0.25">
      <c r="A36" s="87">
        <v>2015</v>
      </c>
      <c r="B36" s="136">
        <f>F36*'Inflation factors 2022'!$B81/$F$2</f>
        <v>284.17947302303992</v>
      </c>
      <c r="C36" s="136">
        <f>G36*'Inflation factors 2022'!$B81/$F$2</f>
        <v>319.28246387729996</v>
      </c>
      <c r="D36" s="136">
        <f>H36*'Inflation factors 2022'!$B81/$F$2</f>
        <v>603.46193690033999</v>
      </c>
      <c r="F36" s="135">
        <v>250599182.55999997</v>
      </c>
      <c r="G36" s="135">
        <v>281554200.94999999</v>
      </c>
      <c r="H36" s="135">
        <v>532153383.50999999</v>
      </c>
      <c r="J36" s="141">
        <f t="shared" si="4"/>
        <v>2015</v>
      </c>
      <c r="K36" s="165">
        <v>532153383.50999999</v>
      </c>
      <c r="L36" s="165">
        <v>998863.82</v>
      </c>
      <c r="M36" s="165">
        <v>11885946.23</v>
      </c>
      <c r="N36" s="165">
        <v>17225442.379999999</v>
      </c>
      <c r="O36" s="165">
        <v>19041682.329999998</v>
      </c>
      <c r="P36" s="165">
        <v>18740302.52</v>
      </c>
      <c r="Q36" s="165">
        <v>19124580.420000002</v>
      </c>
      <c r="R36" s="165">
        <v>26006603.149999999</v>
      </c>
      <c r="S36" s="165">
        <v>33815635.590000004</v>
      </c>
      <c r="T36" s="165">
        <v>42825437.890000001</v>
      </c>
      <c r="U36" s="165">
        <v>60934688.229999997</v>
      </c>
      <c r="V36" s="165">
        <v>84496361.219999999</v>
      </c>
      <c r="W36" s="165">
        <v>50072039.960000001</v>
      </c>
      <c r="X36" s="165">
        <v>43437907.579999998</v>
      </c>
      <c r="Y36" s="165">
        <v>40078754.109999999</v>
      </c>
      <c r="Z36" s="165">
        <v>37263055.530000001</v>
      </c>
      <c r="AA36" s="165">
        <v>20416867.920000002</v>
      </c>
      <c r="AB36" s="165">
        <v>5122485.7699999996</v>
      </c>
      <c r="AC36" s="165">
        <v>666728.86</v>
      </c>
    </row>
    <row r="37" spans="1:29" x14ac:dyDescent="0.25">
      <c r="A37" s="87">
        <v>2016</v>
      </c>
      <c r="B37" s="136">
        <f>F37*'Inflation factors 2022'!$B82/$F$2</f>
        <v>289.97180968479995</v>
      </c>
      <c r="C37" s="136">
        <f>G37*'Inflation factors 2022'!$B82/$F$2</f>
        <v>341.66625774690004</v>
      </c>
      <c r="D37" s="136">
        <f>H37*'Inflation factors 2022'!$B82/$F$2</f>
        <v>631.63806743169994</v>
      </c>
      <c r="F37" s="135">
        <v>256612220.96000001</v>
      </c>
      <c r="G37" s="135">
        <v>302359520.13000005</v>
      </c>
      <c r="H37" s="135">
        <v>558971741.09000003</v>
      </c>
      <c r="J37" s="141">
        <f t="shared" si="4"/>
        <v>2016</v>
      </c>
      <c r="K37" s="165">
        <v>558971741.09000003</v>
      </c>
      <c r="L37" s="165">
        <v>986354.73</v>
      </c>
      <c r="M37" s="165">
        <v>12470804.91</v>
      </c>
      <c r="N37" s="165">
        <v>18654497.489999998</v>
      </c>
      <c r="O37" s="165">
        <v>19500814.399999999</v>
      </c>
      <c r="P37" s="165">
        <v>19353423.739999998</v>
      </c>
      <c r="Q37" s="165">
        <v>19286193.890000001</v>
      </c>
      <c r="R37" s="165">
        <v>24900109.140000001</v>
      </c>
      <c r="S37" s="165">
        <v>33226826.760000002</v>
      </c>
      <c r="T37" s="165">
        <v>42601828.399999999</v>
      </c>
      <c r="U37" s="165">
        <v>65631367.5</v>
      </c>
      <c r="V37" s="165">
        <v>91589947.730000004</v>
      </c>
      <c r="W37" s="165">
        <v>56191795.289999999</v>
      </c>
      <c r="X37" s="165">
        <v>46611819.030000001</v>
      </c>
      <c r="Y37" s="165">
        <v>40736686.740000002</v>
      </c>
      <c r="Z37" s="165">
        <v>38622736.200000003</v>
      </c>
      <c r="AA37" s="165">
        <v>21867968.550000001</v>
      </c>
      <c r="AB37" s="165">
        <v>6018685.6699999999</v>
      </c>
      <c r="AC37" s="165">
        <v>719880.92</v>
      </c>
    </row>
    <row r="38" spans="1:29" x14ac:dyDescent="0.25">
      <c r="A38" s="87">
        <v>2017</v>
      </c>
      <c r="B38" s="136">
        <f>F38*'Inflation factors 2022'!$B83/$F$2</f>
        <v>295.70093357000002</v>
      </c>
      <c r="C38" s="136">
        <f>G38*'Inflation factors 2022'!$B83/$F$2</f>
        <v>355.63706055099999</v>
      </c>
      <c r="D38" s="136">
        <f>H38*'Inflation factors 2022'!$B83/$F$2</f>
        <v>651.33799299999998</v>
      </c>
      <c r="F38" s="135">
        <v>263783170</v>
      </c>
      <c r="G38" s="135">
        <v>317249831</v>
      </c>
      <c r="H38" s="135">
        <v>581033000</v>
      </c>
      <c r="J38" s="141">
        <v>2017</v>
      </c>
      <c r="K38" s="165">
        <v>581033000</v>
      </c>
      <c r="L38" s="165">
        <v>1042343</v>
      </c>
      <c r="M38" s="165">
        <v>12854291</v>
      </c>
      <c r="N38" s="165">
        <v>20244241</v>
      </c>
      <c r="O38" s="165">
        <v>19819613</v>
      </c>
      <c r="P38" s="165">
        <v>19798851</v>
      </c>
      <c r="Q38" s="165">
        <v>19808698</v>
      </c>
      <c r="R38" s="165">
        <v>23999801</v>
      </c>
      <c r="S38" s="165">
        <v>33373869</v>
      </c>
      <c r="T38" s="165">
        <v>42506311</v>
      </c>
      <c r="U38" s="165">
        <v>70335152</v>
      </c>
      <c r="V38" s="165">
        <v>96555323</v>
      </c>
      <c r="W38" s="165">
        <v>65519535</v>
      </c>
      <c r="X38" s="165">
        <v>45602086</v>
      </c>
      <c r="Y38" s="165">
        <v>41008780</v>
      </c>
      <c r="Z38" s="165">
        <v>38347067</v>
      </c>
      <c r="AA38" s="165">
        <v>22845040</v>
      </c>
      <c r="AB38" s="165">
        <v>6557165</v>
      </c>
      <c r="AC38" s="165">
        <v>814835</v>
      </c>
    </row>
    <row r="39" spans="1:29" s="141" customFormat="1" x14ac:dyDescent="0.25">
      <c r="A39" s="87">
        <v>2018</v>
      </c>
      <c r="B39" s="136">
        <f>F39*'Inflation factors 2022'!$B84/$F$2</f>
        <v>298.036833167</v>
      </c>
      <c r="C39" s="136">
        <f>G39*'Inflation factors 2022'!$B84/$F$2</f>
        <v>367.48915034200002</v>
      </c>
      <c r="D39" s="136">
        <f>H39*'Inflation factors 2022'!$B84/$F$2</f>
        <v>665.52598461800005</v>
      </c>
      <c r="F39" s="135">
        <v>268743763</v>
      </c>
      <c r="G39" s="135">
        <v>331369838</v>
      </c>
      <c r="H39" s="135">
        <v>600113602</v>
      </c>
      <c r="J39" s="141">
        <v>2018</v>
      </c>
      <c r="K39" s="165">
        <v>600113602</v>
      </c>
      <c r="L39" s="165">
        <v>1188919</v>
      </c>
      <c r="M39" s="165">
        <v>13450599</v>
      </c>
      <c r="N39" s="165">
        <v>21599170</v>
      </c>
      <c r="O39" s="165">
        <v>20370996</v>
      </c>
      <c r="P39" s="165">
        <v>20527862</v>
      </c>
      <c r="Q39" s="165">
        <v>20484651</v>
      </c>
      <c r="R39" s="165">
        <v>23308401</v>
      </c>
      <c r="S39" s="165">
        <v>33226971</v>
      </c>
      <c r="T39" s="165">
        <v>42866093</v>
      </c>
      <c r="U39" s="165">
        <v>71720101</v>
      </c>
      <c r="V39" s="165">
        <v>100196698</v>
      </c>
      <c r="W39" s="165">
        <v>74803709</v>
      </c>
      <c r="X39" s="165">
        <v>45356218</v>
      </c>
      <c r="Y39" s="165">
        <v>42434946</v>
      </c>
      <c r="Z39" s="165">
        <v>37210146</v>
      </c>
      <c r="AA39" s="165">
        <v>23559685</v>
      </c>
      <c r="AB39" s="165">
        <v>6950799</v>
      </c>
      <c r="AC39" s="165">
        <v>857637</v>
      </c>
    </row>
    <row r="40" spans="1:29" s="141" customFormat="1" x14ac:dyDescent="0.25">
      <c r="A40" s="87">
        <v>2019</v>
      </c>
      <c r="B40" s="136">
        <f>F40*'Inflation factors 2022'!$B85/$F$2</f>
        <v>298.15970676696003</v>
      </c>
      <c r="C40" s="136">
        <f>G40*'Inflation factors 2022'!$B85/$F$2</f>
        <v>378.42754331141998</v>
      </c>
      <c r="D40" s="136">
        <f>H40*'Inflation factors 2022'!$B85/$F$2</f>
        <v>676.58725007837995</v>
      </c>
      <c r="F40" s="135">
        <v>271548002.51999998</v>
      </c>
      <c r="G40" s="135">
        <v>344651678.78999996</v>
      </c>
      <c r="H40" s="135">
        <v>616199681.30999994</v>
      </c>
      <c r="J40" s="141">
        <v>2019</v>
      </c>
      <c r="K40" s="165">
        <v>616199681.30999994</v>
      </c>
      <c r="L40" s="165">
        <v>1203803.6599999999</v>
      </c>
      <c r="M40" s="165">
        <v>14395418.51</v>
      </c>
      <c r="N40" s="165">
        <v>23074220.649999999</v>
      </c>
      <c r="O40" s="165">
        <v>20802748.16</v>
      </c>
      <c r="P40" s="165">
        <v>21673311.030000001</v>
      </c>
      <c r="Q40" s="165">
        <v>21101521.010000002</v>
      </c>
      <c r="R40" s="165">
        <v>22984569.760000002</v>
      </c>
      <c r="S40" s="165">
        <v>32778626.18</v>
      </c>
      <c r="T40" s="165">
        <v>43273933.740000002</v>
      </c>
      <c r="U40" s="165">
        <v>70259849.819999993</v>
      </c>
      <c r="V40" s="165">
        <v>102572801.14</v>
      </c>
      <c r="W40" s="165">
        <v>84291736.189999998</v>
      </c>
      <c r="X40" s="165">
        <v>46266057.590000004</v>
      </c>
      <c r="Y40" s="165">
        <v>43414923.859999999</v>
      </c>
      <c r="Z40" s="165">
        <v>35961540.659999996</v>
      </c>
      <c r="AA40" s="165">
        <v>24053137.550000001</v>
      </c>
      <c r="AB40" s="165">
        <v>7251969.0999999996</v>
      </c>
      <c r="AC40" s="165">
        <v>839512.7</v>
      </c>
    </row>
    <row r="41" spans="1:29" s="141" customFormat="1" ht="18" customHeight="1" x14ac:dyDescent="0.25">
      <c r="A41" s="87">
        <v>2020</v>
      </c>
      <c r="B41" s="136">
        <f>F41*'Inflation factors 2022'!$B86/$F$2</f>
        <v>302.34415217309999</v>
      </c>
      <c r="C41" s="136">
        <f>G41*'Inflation factors 2022'!$B86/$F$2</f>
        <v>394.33079792520005</v>
      </c>
      <c r="D41" s="136">
        <f>H41*'Inflation factors 2022'!$B86/$F$2</f>
        <v>696.67495009829997</v>
      </c>
      <c r="F41" s="135">
        <v>276113380.98000002</v>
      </c>
      <c r="G41" s="135">
        <v>360119450.16000003</v>
      </c>
      <c r="H41" s="135">
        <v>636232831.13999999</v>
      </c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</row>
    <row r="42" spans="1:29" s="141" customFormat="1" ht="12.75" customHeight="1" x14ac:dyDescent="0.25">
      <c r="A42" s="87">
        <v>2021</v>
      </c>
      <c r="B42" s="136">
        <f>F42*'Inflation factors 2022'!$B87/$F$2</f>
        <v>291.18298369859991</v>
      </c>
      <c r="C42" s="136">
        <f>G42*'Inflation factors 2022'!$B87/$F$2</f>
        <v>401.68913526062994</v>
      </c>
      <c r="D42" s="136">
        <f>H42*'Inflation factors 2022'!$B87/$F$2</f>
        <v>692.87211895922997</v>
      </c>
      <c r="F42" s="135">
        <v>271879536.59999996</v>
      </c>
      <c r="G42" s="135">
        <v>375059883.52999997</v>
      </c>
      <c r="H42" s="135">
        <v>646939420.13</v>
      </c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</row>
    <row r="43" spans="1:29" s="141" customFormat="1" ht="13.25" customHeight="1" x14ac:dyDescent="0.25">
      <c r="A43" s="87">
        <v>2022</v>
      </c>
      <c r="B43" s="136">
        <f>F43*'Inflation factors 2022'!$B88/$F$2</f>
        <v>265.59184318000001</v>
      </c>
      <c r="C43" s="136">
        <f>G43*'Inflation factors 2022'!$B88/$F$2</f>
        <v>384.63713251999997</v>
      </c>
      <c r="D43" s="136">
        <f>H43*'Inflation factors 2022'!$B88/$F$2</f>
        <v>650.22897570000009</v>
      </c>
      <c r="F43" s="135">
        <v>265591843.18000004</v>
      </c>
      <c r="G43" s="135">
        <v>384637132.51999998</v>
      </c>
      <c r="H43" s="135">
        <v>650228975.70000005</v>
      </c>
      <c r="J43" s="141">
        <v>2020</v>
      </c>
      <c r="K43" s="165">
        <v>636232831.13999999</v>
      </c>
      <c r="L43" s="165">
        <v>1308444.5</v>
      </c>
      <c r="M43" s="165">
        <v>14570568.279999999</v>
      </c>
      <c r="N43" s="165">
        <v>23922486.239999998</v>
      </c>
      <c r="O43" s="165">
        <v>22149044.260000002</v>
      </c>
      <c r="P43" s="165">
        <v>22609670.260000002</v>
      </c>
      <c r="Q43" s="165">
        <v>22034929.390000001</v>
      </c>
      <c r="R43" s="165">
        <v>23234527.91</v>
      </c>
      <c r="S43" s="165">
        <v>32250229.370000001</v>
      </c>
      <c r="T43" s="165">
        <v>43616406.310000002</v>
      </c>
      <c r="U43" s="165">
        <v>70417074.459999993</v>
      </c>
      <c r="V43" s="165">
        <v>106731185.66</v>
      </c>
      <c r="W43" s="165">
        <v>91050747.900000006</v>
      </c>
      <c r="X43" s="165">
        <v>51088360.659999996</v>
      </c>
      <c r="Y43" s="165">
        <v>43104458.68</v>
      </c>
      <c r="Z43" s="165">
        <v>35130912.090000004</v>
      </c>
      <c r="AA43" s="165">
        <v>24396579.809999999</v>
      </c>
      <c r="AB43" s="165">
        <v>7644549.5599999996</v>
      </c>
      <c r="AC43" s="165">
        <v>972655.8</v>
      </c>
    </row>
    <row r="45" spans="1:29" s="47" customFormat="1" ht="10" x14ac:dyDescent="0.2">
      <c r="A45" s="142" t="s">
        <v>108</v>
      </c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</row>
    <row r="46" spans="1:29" x14ac:dyDescent="0.25"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</row>
    <row r="53" spans="2:8" x14ac:dyDescent="0.25">
      <c r="B53" s="135"/>
      <c r="H53" s="135"/>
    </row>
    <row r="54" spans="2:8" x14ac:dyDescent="0.25">
      <c r="B54" s="135"/>
      <c r="H54" s="135"/>
    </row>
    <row r="55" spans="2:8" x14ac:dyDescent="0.25">
      <c r="B55" s="135"/>
      <c r="H55" s="135"/>
    </row>
    <row r="56" spans="2:8" x14ac:dyDescent="0.25">
      <c r="B56" s="135"/>
      <c r="H56" s="135"/>
    </row>
    <row r="57" spans="2:8" x14ac:dyDescent="0.25">
      <c r="B57" s="135"/>
      <c r="H57" s="135"/>
    </row>
    <row r="58" spans="2:8" x14ac:dyDescent="0.25">
      <c r="B58" s="135"/>
      <c r="H58" s="135"/>
    </row>
    <row r="59" spans="2:8" x14ac:dyDescent="0.25">
      <c r="B59" s="135"/>
      <c r="H59" s="135"/>
    </row>
    <row r="60" spans="2:8" x14ac:dyDescent="0.25">
      <c r="B60" s="135"/>
      <c r="H60" s="135"/>
    </row>
    <row r="61" spans="2:8" x14ac:dyDescent="0.25">
      <c r="B61" s="135"/>
      <c r="H61" s="135"/>
    </row>
    <row r="62" spans="2:8" x14ac:dyDescent="0.25">
      <c r="B62" s="135"/>
      <c r="H62" s="135"/>
    </row>
    <row r="63" spans="2:8" x14ac:dyDescent="0.25">
      <c r="B63" s="135"/>
      <c r="H63" s="135"/>
    </row>
    <row r="64" spans="2:8" x14ac:dyDescent="0.25">
      <c r="B64" s="135"/>
      <c r="H64" s="135"/>
    </row>
    <row r="65" spans="2:8" x14ac:dyDescent="0.25">
      <c r="B65" s="135"/>
      <c r="H65" s="135"/>
    </row>
    <row r="66" spans="2:8" x14ac:dyDescent="0.25">
      <c r="B66" s="135"/>
      <c r="H66" s="135"/>
    </row>
    <row r="76" spans="2:8" x14ac:dyDescent="0.25">
      <c r="C76" s="137"/>
    </row>
    <row r="77" spans="2:8" x14ac:dyDescent="0.25">
      <c r="C77" s="137"/>
      <c r="D77" s="137"/>
    </row>
  </sheetData>
  <pageMargins left="0.74803149606299213" right="0.39370078740157483" top="0.98425196850393704" bottom="1.0629921259842521" header="0.39370078740157483" footer="0.39370078740157483"/>
  <pageSetup paperSize="9" orientation="portrait" r:id="rId1"/>
  <headerFooter alignWithMargins="0">
    <oddHeader>&amp;L&amp;G</oddHeader>
    <oddFooter>&amp;LKela | Statistical Information Service&amp;2
&amp;G
&amp;10PO Box 450 | FIN-00101 HELSINKI | tilastot@kela.fi | www.kela.fi/statistics&amp;R&amp;P(&amp;N)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ul22"/>
  <dimension ref="A1:J54"/>
  <sheetViews>
    <sheetView zoomScaleNormal="100" workbookViewId="0">
      <pane xSplit="1" ySplit="4" topLeftCell="B5" activePane="bottomRight" state="frozen"/>
      <selection activeCell="A10" sqref="A10"/>
      <selection pane="topRight" activeCell="A10" sqref="A10"/>
      <selection pane="bottomLeft" activeCell="A10" sqref="A10"/>
      <selection pane="bottomRight" activeCell="B5" sqref="B5"/>
    </sheetView>
  </sheetViews>
  <sheetFormatPr defaultColWidth="9.08984375" defaultRowHeight="12.5" x14ac:dyDescent="0.25"/>
  <cols>
    <col min="1" max="1" width="6.08984375" style="9" customWidth="1"/>
    <col min="2" max="2" width="9.54296875" style="9" customWidth="1"/>
    <col min="3" max="3" width="14.08984375" style="9" customWidth="1"/>
    <col min="4" max="4" width="1.90625" style="9" customWidth="1"/>
    <col min="5" max="5" width="1.54296875" style="9" customWidth="1"/>
    <col min="6" max="6" width="9.54296875" style="9" customWidth="1"/>
    <col min="7" max="7" width="15.54296875" style="9" customWidth="1"/>
    <col min="8" max="8" width="3.453125" style="9" customWidth="1"/>
    <col min="9" max="16384" width="9.08984375" style="9"/>
  </cols>
  <sheetData>
    <row r="1" spans="1:8" s="32" customFormat="1" ht="17.5" x14ac:dyDescent="0.35">
      <c r="A1" s="59" t="s">
        <v>32</v>
      </c>
      <c r="B1" s="32" t="str">
        <f>"Housing benefits: Average rate of benefit, 1975–"&amp;A52</f>
        <v>Housing benefits: Average rate of benefit, 1975–2022</v>
      </c>
      <c r="C1" s="24"/>
    </row>
    <row r="2" spans="1:8" ht="3" customHeight="1" x14ac:dyDescent="0.25">
      <c r="A2" s="27"/>
      <c r="B2" s="79" t="str">
        <f>LEFT(B1,(LEN(B1)-9))&amp;"1975–"&amp;RIGHT(B1,4)</f>
        <v>Housing benefits: Average rate of benefit, 1975–2022</v>
      </c>
      <c r="C2" s="27"/>
      <c r="D2" s="104" t="s">
        <v>110</v>
      </c>
      <c r="E2" s="104" t="str">
        <f>"at "&amp;RIGHT(B1,4)&amp;" prices"</f>
        <v>at 2022 prices</v>
      </c>
    </row>
    <row r="3" spans="1:8" x14ac:dyDescent="0.25">
      <c r="A3" s="119" t="s">
        <v>45</v>
      </c>
      <c r="B3" s="126" t="str">
        <f>D2</f>
        <v>EUR per month (at 2022 prices)</v>
      </c>
      <c r="C3" s="143"/>
      <c r="D3" s="49"/>
      <c r="E3" s="22"/>
      <c r="F3" s="50" t="str">
        <f>D2&amp;" (at nominal value)"</f>
        <v>EUR per month (at 2022 prices) (at nominal value)</v>
      </c>
      <c r="G3" s="50"/>
      <c r="H3" s="50"/>
    </row>
    <row r="4" spans="1:8" s="12" customFormat="1" ht="38.4" customHeight="1" x14ac:dyDescent="0.25">
      <c r="A4" s="110" t="str">
        <f>A3</f>
        <v>Year</v>
      </c>
      <c r="B4" s="151" t="s">
        <v>38</v>
      </c>
      <c r="C4" s="152" t="s">
        <v>39</v>
      </c>
      <c r="D4" s="81"/>
      <c r="F4" s="122" t="str">
        <f>B4</f>
        <v>General housing allowance</v>
      </c>
      <c r="G4" s="122" t="str">
        <f>C4</f>
        <v>Pensioners´ housing allowance</v>
      </c>
      <c r="H4" s="176"/>
    </row>
    <row r="5" spans="1:8" s="10" customFormat="1" ht="15" customHeight="1" x14ac:dyDescent="0.25">
      <c r="A5" s="85">
        <v>1975</v>
      </c>
      <c r="B5" s="105">
        <f>F5*'Inflation factors 2022'!$B41</f>
        <v>152.79704931101816</v>
      </c>
      <c r="C5" s="149">
        <f>G5*'Inflation factors 2022'!$B41</f>
        <v>75.935503293960537</v>
      </c>
      <c r="D5" s="111"/>
      <c r="E5" s="111"/>
      <c r="F5" s="105">
        <v>27.751007866149319</v>
      </c>
      <c r="G5" s="106">
        <v>13.791409969843905</v>
      </c>
    </row>
    <row r="6" spans="1:8" s="10" customFormat="1" x14ac:dyDescent="0.25">
      <c r="A6" s="85">
        <v>1976</v>
      </c>
      <c r="B6" s="105">
        <f>F6*'Inflation factors 2022'!$B42</f>
        <v>189.4990186234491</v>
      </c>
      <c r="C6" s="149">
        <f>G6*'Inflation factors 2022'!$B42</f>
        <v>75.31371252983233</v>
      </c>
      <c r="D6" s="111"/>
      <c r="E6" s="111"/>
      <c r="F6" s="105">
        <v>39.355974791993582</v>
      </c>
      <c r="G6" s="106">
        <v>15.641477160920525</v>
      </c>
    </row>
    <row r="7" spans="1:8" s="10" customFormat="1" x14ac:dyDescent="0.25">
      <c r="A7" s="85">
        <v>1977</v>
      </c>
      <c r="B7" s="105">
        <f>F7*'Inflation factors 2022'!$B43</f>
        <v>189.05365699417899</v>
      </c>
      <c r="C7" s="149">
        <f>G7*'Inflation factors 2022'!$B43</f>
        <v>76.915366153525298</v>
      </c>
      <c r="D7" s="111"/>
      <c r="E7" s="111"/>
      <c r="F7" s="105">
        <v>44.233424659377398</v>
      </c>
      <c r="G7" s="106">
        <v>17.996108131381678</v>
      </c>
    </row>
    <row r="8" spans="1:8" s="10" customFormat="1" x14ac:dyDescent="0.25">
      <c r="A8" s="85">
        <v>1978</v>
      </c>
      <c r="B8" s="105">
        <f>F8*'Inflation factors 2022'!$B44</f>
        <v>179.79390251491407</v>
      </c>
      <c r="C8" s="149">
        <f>G8*'Inflation factors 2022'!$B44</f>
        <v>78.868700731449294</v>
      </c>
      <c r="D8" s="111"/>
      <c r="E8" s="111"/>
      <c r="F8" s="105">
        <v>45.242552218146464</v>
      </c>
      <c r="G8" s="106">
        <v>19.846175322458301</v>
      </c>
    </row>
    <row r="9" spans="1:8" s="10" customFormat="1" x14ac:dyDescent="0.25">
      <c r="A9" s="85">
        <v>1979</v>
      </c>
      <c r="B9" s="105">
        <f>F9*'Inflation factors 2022'!$B45</f>
        <v>171.93918997330857</v>
      </c>
      <c r="C9" s="149">
        <f>G9*'Inflation factors 2022'!$B45</f>
        <v>79.739914190519926</v>
      </c>
      <c r="D9" s="111"/>
      <c r="E9" s="111"/>
      <c r="F9" s="105">
        <v>46.419867703377044</v>
      </c>
      <c r="G9" s="106">
        <v>21.528054587073413</v>
      </c>
    </row>
    <row r="10" spans="1:8" s="10" customFormat="1" ht="16.25" customHeight="1" x14ac:dyDescent="0.25">
      <c r="A10" s="85">
        <v>1980</v>
      </c>
      <c r="B10" s="105">
        <f>F10*'Inflation factors 2022'!$B46</f>
        <v>190.40891530560586</v>
      </c>
      <c r="C10" s="149">
        <f>G10*'Inflation factors 2022'!$B46</f>
        <v>83.757587377832493</v>
      </c>
      <c r="D10" s="111"/>
      <c r="E10" s="111"/>
      <c r="F10" s="105">
        <v>57.352082923375264</v>
      </c>
      <c r="G10" s="106">
        <v>25.228188969226654</v>
      </c>
    </row>
    <row r="11" spans="1:8" s="10" customFormat="1" x14ac:dyDescent="0.25">
      <c r="A11" s="85">
        <v>1981</v>
      </c>
      <c r="B11" s="105">
        <f>F11*'Inflation factors 2022'!$B47</f>
        <v>196.84462631165559</v>
      </c>
      <c r="C11" s="149">
        <f>G11*'Inflation factors 2022'!$B47</f>
        <v>84.717940437927723</v>
      </c>
      <c r="D11" s="111"/>
      <c r="E11" s="111"/>
      <c r="F11" s="105">
        <v>66.434230952296858</v>
      </c>
      <c r="G11" s="106">
        <v>28.591947498456875</v>
      </c>
    </row>
    <row r="12" spans="1:8" s="10" customFormat="1" x14ac:dyDescent="0.25">
      <c r="A12" s="85">
        <v>1982</v>
      </c>
      <c r="B12" s="105">
        <f>F12*'Inflation factors 2022'!$B48</f>
        <v>200.69528888799186</v>
      </c>
      <c r="C12" s="149">
        <f>G12*'Inflation factors 2022'!$B48</f>
        <v>89.400628686469105</v>
      </c>
      <c r="D12" s="111"/>
      <c r="E12" s="111"/>
      <c r="F12" s="105">
        <v>74.002687643064846</v>
      </c>
      <c r="G12" s="106">
        <v>32.964833586456159</v>
      </c>
    </row>
    <row r="13" spans="1:8" s="10" customFormat="1" x14ac:dyDescent="0.25">
      <c r="A13" s="85">
        <v>1983</v>
      </c>
      <c r="B13" s="105">
        <f>F13*'Inflation factors 2022'!$B49</f>
        <v>196.62245006079996</v>
      </c>
      <c r="C13" s="149">
        <f>G13*'Inflation factors 2022'!$B49</f>
        <v>85.287088381073474</v>
      </c>
      <c r="D13" s="111"/>
      <c r="E13" s="111"/>
      <c r="F13" s="105">
        <v>78.711949583987163</v>
      </c>
      <c r="G13" s="106">
        <v>34.142149071686738</v>
      </c>
    </row>
    <row r="14" spans="1:8" s="10" customFormat="1" x14ac:dyDescent="0.25">
      <c r="A14" s="85">
        <v>1984</v>
      </c>
      <c r="B14" s="105">
        <f>F14*'Inflation factors 2022'!$B50</f>
        <v>190.46862201949969</v>
      </c>
      <c r="C14" s="149">
        <f>G14*'Inflation factors 2022'!$B50</f>
        <v>86.786579500000002</v>
      </c>
      <c r="D14" s="111"/>
      <c r="E14" s="111"/>
      <c r="F14" s="105">
        <v>81.571144333832848</v>
      </c>
      <c r="G14" s="106">
        <v>37.167700000000004</v>
      </c>
    </row>
    <row r="15" spans="1:8" s="10" customFormat="1" ht="18" customHeight="1" x14ac:dyDescent="0.25">
      <c r="A15" s="85">
        <v>1985</v>
      </c>
      <c r="B15" s="105">
        <f>F15*'Inflation factors 2022'!$B51</f>
        <v>190.61915021368276</v>
      </c>
      <c r="C15" s="149">
        <f>G15*'Inflation factors 2022'!$B51</f>
        <v>87.102130500000001</v>
      </c>
      <c r="D15" s="111"/>
      <c r="E15" s="111"/>
      <c r="F15" s="105">
        <v>86.448594201216665</v>
      </c>
      <c r="G15" s="106">
        <v>39.502099999999999</v>
      </c>
    </row>
    <row r="16" spans="1:8" s="10" customFormat="1" x14ac:dyDescent="0.25">
      <c r="A16" s="85">
        <v>1986</v>
      </c>
      <c r="B16" s="105">
        <f>F16*'Inflation factors 2022'!$B52</f>
        <v>193.0008594403042</v>
      </c>
      <c r="C16" s="149">
        <f>G16*'Inflation factors 2022'!$B52</f>
        <v>88.131019499999994</v>
      </c>
      <c r="D16" s="111"/>
      <c r="E16" s="111"/>
      <c r="F16" s="105">
        <v>90.653292362754442</v>
      </c>
      <c r="G16" s="106">
        <v>41.395499999999998</v>
      </c>
    </row>
    <row r="17" spans="1:10" s="10" customFormat="1" x14ac:dyDescent="0.25">
      <c r="A17" s="85">
        <v>1987</v>
      </c>
      <c r="B17" s="105">
        <f>F17*'Inflation factors 2022'!$B53</f>
        <v>176.78838426904687</v>
      </c>
      <c r="C17" s="149">
        <f>G17*'Inflation factors 2022'!$B53</f>
        <v>86.523685</v>
      </c>
      <c r="D17" s="111"/>
      <c r="E17" s="111"/>
      <c r="F17" s="105">
        <v>86.112218348293652</v>
      </c>
      <c r="G17" s="106">
        <v>42.145000000000003</v>
      </c>
    </row>
    <row r="18" spans="1:10" s="10" customFormat="1" x14ac:dyDescent="0.25">
      <c r="A18" s="85">
        <v>1988</v>
      </c>
      <c r="B18" s="105">
        <f>F18*'Inflation factors 2022'!$B54</f>
        <v>191.23253158148788</v>
      </c>
      <c r="C18" s="149">
        <f>G18*'Inflation factors 2022'!$B54</f>
        <v>87.530347599999999</v>
      </c>
      <c r="D18" s="111"/>
      <c r="E18" s="111"/>
      <c r="F18" s="105">
        <v>97.717185274137904</v>
      </c>
      <c r="G18" s="106">
        <v>44.726799999999997</v>
      </c>
    </row>
    <row r="19" spans="1:10" s="10" customFormat="1" x14ac:dyDescent="0.25">
      <c r="A19" s="85">
        <v>1989</v>
      </c>
      <c r="B19" s="105">
        <f>F19*'Inflation factors 2022'!$B55</f>
        <v>202.25943660408393</v>
      </c>
      <c r="C19" s="149">
        <f>G19*'Inflation factors 2022'!$B55</f>
        <v>88.617294000000001</v>
      </c>
      <c r="D19" s="111"/>
      <c r="E19" s="111"/>
      <c r="F19" s="105">
        <v>110.16309183228972</v>
      </c>
      <c r="G19" s="106">
        <v>48.266500000000001</v>
      </c>
    </row>
    <row r="20" spans="1:10" s="10" customFormat="1" ht="18" customHeight="1" x14ac:dyDescent="0.25">
      <c r="A20" s="85">
        <v>1990</v>
      </c>
      <c r="B20" s="105">
        <f>F20*'Inflation factors 2022'!$B56</f>
        <v>215.43864252160796</v>
      </c>
      <c r="C20" s="149">
        <f>G20*'Inflation factors 2022'!$B56</f>
        <v>92.539260000000013</v>
      </c>
      <c r="D20" s="111"/>
      <c r="E20" s="111"/>
      <c r="F20" s="105">
        <v>124.45906558151816</v>
      </c>
      <c r="G20" s="106">
        <v>53.46</v>
      </c>
    </row>
    <row r="21" spans="1:10" x14ac:dyDescent="0.25">
      <c r="A21" s="85">
        <v>1991</v>
      </c>
      <c r="B21" s="105">
        <f>F21*'Inflation factors 2022'!$B57</f>
        <v>225.04267095882255</v>
      </c>
      <c r="C21" s="149">
        <f>G21*'Inflation factors 2022'!$B57</f>
        <v>118.12432319999999</v>
      </c>
      <c r="F21" s="105">
        <v>135.40473583563332</v>
      </c>
      <c r="G21" s="106">
        <v>71.073599999999999</v>
      </c>
      <c r="I21" s="10"/>
      <c r="J21" s="10"/>
    </row>
    <row r="22" spans="1:10" x14ac:dyDescent="0.25">
      <c r="A22" s="85">
        <v>1992</v>
      </c>
      <c r="B22" s="105">
        <f>F22*'Inflation factors 2022'!$B58</f>
        <v>232.97072016388231</v>
      </c>
      <c r="C22" s="149">
        <f>G22*'Inflation factors 2022'!$B58</f>
        <v>123.699474</v>
      </c>
      <c r="F22" s="105">
        <v>143.809086520915</v>
      </c>
      <c r="G22" s="106">
        <v>76.357699999999994</v>
      </c>
      <c r="I22" s="10"/>
      <c r="J22" s="10"/>
    </row>
    <row r="23" spans="1:10" x14ac:dyDescent="0.25">
      <c r="A23" s="85">
        <v>1993</v>
      </c>
      <c r="B23" s="105">
        <f>F23*'Inflation factors 2022'!$B59</f>
        <v>217.92479981432055</v>
      </c>
      <c r="C23" s="149">
        <f>G23*'Inflation factors 2022'!$B59</f>
        <v>132.77445059999999</v>
      </c>
      <c r="F23" s="105">
        <v>137.31871443876531</v>
      </c>
      <c r="G23" s="106">
        <v>83.663799999999995</v>
      </c>
      <c r="I23" s="10"/>
      <c r="J23" s="10"/>
    </row>
    <row r="24" spans="1:10" x14ac:dyDescent="0.25">
      <c r="A24" s="85">
        <v>1994</v>
      </c>
      <c r="B24" s="105">
        <f>F24*'Inflation factors 2022'!$B60</f>
        <v>249.13065342691309</v>
      </c>
      <c r="C24" s="149">
        <f>G24*'Inflation factors 2022'!$B60</f>
        <v>139.854972</v>
      </c>
      <c r="F24" s="105">
        <v>158.68194485790642</v>
      </c>
      <c r="G24" s="106">
        <v>89.079599999999999</v>
      </c>
      <c r="I24" s="10"/>
      <c r="J24" s="10"/>
    </row>
    <row r="25" spans="1:10" ht="18" customHeight="1" x14ac:dyDescent="0.25">
      <c r="A25" s="85">
        <v>1995</v>
      </c>
      <c r="B25" s="105">
        <f>F25*'Inflation factors 2022'!$B61</f>
        <v>236.58466664312036</v>
      </c>
      <c r="C25" s="149">
        <f>G25*'Inflation factors 2022'!$B61</f>
        <v>146.52811649999998</v>
      </c>
      <c r="F25" s="105">
        <v>152.1444801563475</v>
      </c>
      <c r="G25" s="106">
        <v>94.2303</v>
      </c>
      <c r="I25" s="10"/>
      <c r="J25" s="10"/>
    </row>
    <row r="26" spans="1:10" x14ac:dyDescent="0.25">
      <c r="A26" s="85">
        <v>1996</v>
      </c>
      <c r="B26" s="105">
        <f>F26*'Inflation factors 2022'!$B62</f>
        <v>229.58596505391267</v>
      </c>
      <c r="C26" s="149">
        <f>G26*'Inflation factors 2022'!$B62</f>
        <v>151.442295</v>
      </c>
      <c r="F26" s="105">
        <v>148.50321154845579</v>
      </c>
      <c r="G26" s="106">
        <v>97.957499999999996</v>
      </c>
      <c r="I26" s="10"/>
      <c r="J26" s="10"/>
    </row>
    <row r="27" spans="1:10" x14ac:dyDescent="0.25">
      <c r="A27" s="85">
        <v>1997</v>
      </c>
      <c r="B27" s="105">
        <f>F27*'Inflation factors 2022'!$B63</f>
        <v>236.23089847672196</v>
      </c>
      <c r="C27" s="149">
        <f>G27*'Inflation factors 2022'!$B63</f>
        <v>155.86012650000001</v>
      </c>
      <c r="F27" s="105">
        <v>154.70261851782709</v>
      </c>
      <c r="G27" s="106">
        <v>102.06950000000001</v>
      </c>
      <c r="I27" s="10"/>
      <c r="J27" s="10"/>
    </row>
    <row r="28" spans="1:10" x14ac:dyDescent="0.25">
      <c r="A28" s="85">
        <v>1998</v>
      </c>
      <c r="B28" s="105">
        <f>F28*'Inflation factors 2022'!$B64</f>
        <v>277.65254729024025</v>
      </c>
      <c r="C28" s="149">
        <f>G28*'Inflation factors 2022'!$B64</f>
        <v>160.93884059999999</v>
      </c>
      <c r="F28" s="105">
        <v>184.36424122857917</v>
      </c>
      <c r="G28" s="106">
        <v>106.8651</v>
      </c>
      <c r="I28" s="10"/>
      <c r="J28" s="10"/>
    </row>
    <row r="29" spans="1:10" x14ac:dyDescent="0.25">
      <c r="A29" s="85">
        <v>1999</v>
      </c>
      <c r="B29" s="105">
        <f>F29*'Inflation factors 2022'!$B65</f>
        <v>277.45978374396418</v>
      </c>
      <c r="C29" s="149">
        <f>G29*'Inflation factors 2022'!$B65</f>
        <v>166.19308320000002</v>
      </c>
      <c r="F29" s="105">
        <v>186.46490843008345</v>
      </c>
      <c r="G29" s="106">
        <v>111.6889</v>
      </c>
    </row>
    <row r="30" spans="1:10" ht="18" customHeight="1" x14ac:dyDescent="0.25">
      <c r="A30" s="85">
        <v>2000</v>
      </c>
      <c r="B30" s="105">
        <f>F30*'Inflation factors 2022'!$B66</f>
        <v>270.42035208460521</v>
      </c>
      <c r="C30" s="149">
        <f>G30*'Inflation factors 2022'!$B66</f>
        <v>167.29056</v>
      </c>
      <c r="F30" s="105">
        <v>187.79191116986473</v>
      </c>
      <c r="G30" s="106">
        <v>116.17400000000001</v>
      </c>
    </row>
    <row r="31" spans="1:10" x14ac:dyDescent="0.25">
      <c r="A31" s="85">
        <v>2001</v>
      </c>
      <c r="B31" s="105">
        <f>F31*'Inflation factors 2022'!$B67</f>
        <v>269.61282802952701</v>
      </c>
      <c r="C31" s="149">
        <f>G31*'Inflation factors 2022'!$B67</f>
        <v>172.22713559999997</v>
      </c>
      <c r="F31" s="105">
        <v>192.03192879595943</v>
      </c>
      <c r="G31" s="106">
        <v>122.66889999999999</v>
      </c>
    </row>
    <row r="32" spans="1:10" x14ac:dyDescent="0.25">
      <c r="A32" s="85">
        <v>2002</v>
      </c>
      <c r="B32" s="105">
        <f>F32*'Inflation factors 2022'!$B68</f>
        <v>284.99603999999999</v>
      </c>
      <c r="C32" s="149">
        <f>G32*'Inflation factors 2022'!$B68</f>
        <v>176.62581899999998</v>
      </c>
      <c r="F32" s="105">
        <v>206.22</v>
      </c>
      <c r="G32" s="106">
        <v>127.8045</v>
      </c>
    </row>
    <row r="33" spans="1:7" x14ac:dyDescent="0.25">
      <c r="A33" s="85">
        <v>2003</v>
      </c>
      <c r="B33" s="105">
        <f>F33*'Inflation factors 2022'!$B69</f>
        <v>287.74110000000002</v>
      </c>
      <c r="C33" s="149">
        <f>G33*'Inflation factors 2022'!$B69</f>
        <v>182.20671200000001</v>
      </c>
      <c r="F33" s="105">
        <v>210.03</v>
      </c>
      <c r="G33" s="106">
        <v>132.99760000000001</v>
      </c>
    </row>
    <row r="34" spans="1:7" x14ac:dyDescent="0.25">
      <c r="A34" s="85">
        <v>2004</v>
      </c>
      <c r="B34" s="105">
        <f>F34*'Inflation factors 2022'!$B70</f>
        <v>292.53312000000005</v>
      </c>
      <c r="C34" s="149">
        <f>G34*'Inflation factors 2022'!$B70</f>
        <v>189.1469304</v>
      </c>
      <c r="F34" s="105">
        <v>213.84</v>
      </c>
      <c r="G34" s="106">
        <v>138.2653</v>
      </c>
    </row>
    <row r="35" spans="1:7" ht="18" customHeight="1" x14ac:dyDescent="0.25">
      <c r="A35" s="85">
        <v>2005</v>
      </c>
      <c r="B35" s="105">
        <f>F35*'Inflation factors 2022'!$B71</f>
        <v>302.17104</v>
      </c>
      <c r="C35" s="149">
        <f>G35*'Inflation factors 2022'!$B71</f>
        <v>195.06127800000002</v>
      </c>
      <c r="F35" s="105">
        <v>222.84</v>
      </c>
      <c r="G35" s="106">
        <v>143.85050000000001</v>
      </c>
    </row>
    <row r="36" spans="1:7" x14ac:dyDescent="0.25">
      <c r="A36" s="85">
        <v>2006</v>
      </c>
      <c r="B36" s="105">
        <f>F36*'Inflation factors 2022'!$B72</f>
        <v>306.47988000000004</v>
      </c>
      <c r="C36" s="149">
        <f>G36*'Inflation factors 2022'!$B72</f>
        <v>199.12973760000003</v>
      </c>
      <c r="F36" s="105">
        <v>230.09</v>
      </c>
      <c r="G36" s="106">
        <v>149.49680000000001</v>
      </c>
    </row>
    <row r="37" spans="1:7" x14ac:dyDescent="0.25">
      <c r="A37" s="87">
        <v>2007</v>
      </c>
      <c r="B37" s="105">
        <f>F37*'Inflation factors 2022'!$B73</f>
        <v>308.50299999999999</v>
      </c>
      <c r="C37" s="149">
        <f>G37*'Inflation factors 2022'!$B73</f>
        <v>203.26383999999999</v>
      </c>
      <c r="F37" s="105">
        <v>237.31</v>
      </c>
      <c r="G37" s="106">
        <v>156.35679999999999</v>
      </c>
    </row>
    <row r="38" spans="1:7" x14ac:dyDescent="0.25">
      <c r="A38" s="87">
        <v>2008</v>
      </c>
      <c r="B38" s="105">
        <f>F38*'Inflation factors 2022'!$B74</f>
        <v>306.49211000000003</v>
      </c>
      <c r="C38" s="149">
        <f>G38*'Inflation factors 2022'!$B74</f>
        <v>202.59254620000002</v>
      </c>
      <c r="F38" s="105">
        <v>245.39</v>
      </c>
      <c r="G38" s="106">
        <v>162.2038</v>
      </c>
    </row>
    <row r="39" spans="1:7" x14ac:dyDescent="0.25">
      <c r="A39" s="87">
        <v>2009</v>
      </c>
      <c r="B39" s="105">
        <f>F39*'Inflation factors 2022'!$B75</f>
        <v>311.52557999999999</v>
      </c>
      <c r="C39" s="149">
        <f>G39*'Inflation factors 2022'!$B75</f>
        <v>212.92877060000001</v>
      </c>
      <c r="F39" s="105">
        <v>249.42</v>
      </c>
      <c r="G39" s="106">
        <v>170.4794</v>
      </c>
    </row>
    <row r="40" spans="1:7" ht="16.25" customHeight="1" x14ac:dyDescent="0.25">
      <c r="A40" s="87">
        <v>2010</v>
      </c>
      <c r="B40" s="105">
        <f>F40*'Inflation factors 2022'!$B76</f>
        <v>319.49494000000004</v>
      </c>
      <c r="C40" s="149">
        <f>G40*'Inflation factors 2022'!$B76</f>
        <v>221.662803</v>
      </c>
      <c r="F40" s="105">
        <v>258.91000000000003</v>
      </c>
      <c r="G40" s="106">
        <v>179.62950000000001</v>
      </c>
    </row>
    <row r="41" spans="1:7" x14ac:dyDescent="0.25">
      <c r="A41" s="87">
        <v>2011</v>
      </c>
      <c r="B41" s="105">
        <f>F41*'Inflation factors 2022'!$B77</f>
        <v>320.01032000000004</v>
      </c>
      <c r="C41" s="149">
        <f>G41*'Inflation factors 2022'!$B77</f>
        <v>225.58723320000001</v>
      </c>
      <c r="F41" s="105">
        <v>268.24</v>
      </c>
      <c r="G41" s="106">
        <v>189.0924</v>
      </c>
    </row>
    <row r="42" spans="1:7" x14ac:dyDescent="0.25">
      <c r="A42" s="87">
        <v>2012</v>
      </c>
      <c r="B42" s="105">
        <f>F42*'Inflation factors 2022'!$B78</f>
        <v>323.17599999999999</v>
      </c>
      <c r="C42" s="149">
        <f>G42*'Inflation factors 2022'!$B78</f>
        <v>227.42890399999999</v>
      </c>
      <c r="F42" s="105">
        <v>278.60000000000002</v>
      </c>
      <c r="G42" s="106">
        <v>196.05940000000001</v>
      </c>
    </row>
    <row r="43" spans="1:7" x14ac:dyDescent="0.25">
      <c r="A43" s="87">
        <v>2013</v>
      </c>
      <c r="B43" s="105">
        <f>F43*'Inflation factors 2022'!$B79</f>
        <v>326.42936999999995</v>
      </c>
      <c r="C43" s="149">
        <f>G43*'Inflation factors 2022'!$B79</f>
        <v>234.20412899999999</v>
      </c>
      <c r="F43" s="105">
        <v>285.58999999999997</v>
      </c>
      <c r="G43" s="106">
        <v>204.90299999999999</v>
      </c>
    </row>
    <row r="44" spans="1:7" x14ac:dyDescent="0.25">
      <c r="A44" s="87">
        <v>2014</v>
      </c>
      <c r="B44" s="105">
        <f>F44*'Inflation factors 2022'!$B80</f>
        <v>334.13132999999999</v>
      </c>
      <c r="C44" s="149">
        <f>G44*'Inflation factors 2022'!$B80</f>
        <v>242.4776913</v>
      </c>
      <c r="F44" s="105">
        <v>295.43</v>
      </c>
      <c r="G44" s="106">
        <v>214.39230000000001</v>
      </c>
    </row>
    <row r="45" spans="1:7" ht="15.65" customHeight="1" x14ac:dyDescent="0.25">
      <c r="A45" s="87">
        <v>2015</v>
      </c>
      <c r="B45" s="105">
        <f>F45*'Inflation factors 2022'!$B81</f>
        <v>374.70024899999993</v>
      </c>
      <c r="C45" s="149">
        <f>G45*'Inflation factors 2022'!$B81</f>
        <v>252.56652119999998</v>
      </c>
      <c r="F45" s="105">
        <v>330.42349999999999</v>
      </c>
      <c r="G45" s="106">
        <v>222.7218</v>
      </c>
    </row>
    <row r="46" spans="1:7" x14ac:dyDescent="0.25">
      <c r="A46" s="87">
        <v>2016</v>
      </c>
      <c r="B46" s="105">
        <f>F46*'Inflation factors 2022'!$B82</f>
        <v>370.48394699999994</v>
      </c>
      <c r="C46" s="149">
        <f>G46*'Inflation factors 2022'!$B82</f>
        <v>256.33936999999997</v>
      </c>
      <c r="F46" s="105">
        <v>327.86189999999999</v>
      </c>
      <c r="G46" s="106">
        <v>226.84899999999999</v>
      </c>
    </row>
    <row r="47" spans="1:7" x14ac:dyDescent="0.25">
      <c r="A47" s="87">
        <v>2017</v>
      </c>
      <c r="B47" s="105">
        <f>F47*'Inflation factors 2022'!$B83</f>
        <v>357.53499090000003</v>
      </c>
      <c r="C47" s="149">
        <f>G47*'Inflation factors 2022'!$B83</f>
        <v>257.44415179999999</v>
      </c>
      <c r="F47" s="105">
        <v>318.94290000000001</v>
      </c>
      <c r="G47" s="106">
        <v>229.6558</v>
      </c>
    </row>
    <row r="48" spans="1:7" s="140" customFormat="1" ht="12.65" customHeight="1" x14ac:dyDescent="0.25">
      <c r="A48" s="87">
        <v>2018</v>
      </c>
      <c r="B48" s="105">
        <f>F48*'Inflation factors 2022'!$B84</f>
        <v>354.91936950000002</v>
      </c>
      <c r="C48" s="149">
        <f>G48*'Inflation factors 2022'!$B84</f>
        <v>258.42738659999998</v>
      </c>
      <c r="F48" s="105">
        <v>320.03550000000001</v>
      </c>
      <c r="G48" s="106">
        <v>233.0274</v>
      </c>
    </row>
    <row r="49" spans="1:7" s="140" customFormat="1" ht="12.65" customHeight="1" x14ac:dyDescent="0.25">
      <c r="A49" s="87">
        <v>2019</v>
      </c>
      <c r="B49" s="105">
        <f>F49*'Inflation factors 2022'!$B85</f>
        <v>354.52871820000001</v>
      </c>
      <c r="C49" s="149">
        <f>G49*'Inflation factors 2022'!$B85</f>
        <v>260.85131100000001</v>
      </c>
      <c r="F49" s="105">
        <v>322.88589999999999</v>
      </c>
      <c r="G49" s="106">
        <v>237.56950000000001</v>
      </c>
    </row>
    <row r="50" spans="1:7" s="140" customFormat="1" ht="15.65" customHeight="1" x14ac:dyDescent="0.25">
      <c r="A50" s="87">
        <v>2020</v>
      </c>
      <c r="B50" s="105">
        <f>F50*'Inflation factors 2022'!$B86</f>
        <v>354.61377900000002</v>
      </c>
      <c r="C50" s="149">
        <f>G50*'Inflation factors 2022'!$B86</f>
        <v>265.92808650000001</v>
      </c>
      <c r="F50" s="105">
        <v>323.84820000000002</v>
      </c>
      <c r="G50" s="106">
        <v>242.85669999999999</v>
      </c>
    </row>
    <row r="51" spans="1:7" s="140" customFormat="1" ht="12.75" customHeight="1" x14ac:dyDescent="0.25">
      <c r="A51" s="87">
        <v>2021</v>
      </c>
      <c r="B51" s="105">
        <f>F51*'Inflation factors 2022'!$B87</f>
        <v>348.37487999999996</v>
      </c>
      <c r="C51" s="149">
        <f>G51*'Inflation factors 2022'!$B87</f>
        <v>265.88646</v>
      </c>
      <c r="F51" s="105">
        <v>325.27999999999997</v>
      </c>
      <c r="G51" s="106">
        <v>248.26</v>
      </c>
    </row>
    <row r="52" spans="1:7" s="140" customFormat="1" ht="13.25" customHeight="1" x14ac:dyDescent="0.25">
      <c r="A52" s="87">
        <v>2022</v>
      </c>
      <c r="B52" s="105">
        <f>F52*'Inflation factors 2022'!$B88</f>
        <v>331.97</v>
      </c>
      <c r="C52" s="149">
        <f>G52*'Inflation factors 2022'!$B88</f>
        <v>252.6</v>
      </c>
      <c r="F52" s="105">
        <v>331.97</v>
      </c>
      <c r="G52" s="106">
        <v>252.6</v>
      </c>
    </row>
    <row r="53" spans="1:7" ht="4.25" customHeight="1" x14ac:dyDescent="0.25">
      <c r="A53" s="27"/>
      <c r="B53" s="25"/>
      <c r="C53" s="31"/>
    </row>
    <row r="54" spans="1:7" s="47" customFormat="1" ht="10" x14ac:dyDescent="0.2">
      <c r="A54" s="142" t="s">
        <v>108</v>
      </c>
    </row>
  </sheetData>
  <pageMargins left="0.74803149606299213" right="0.39370078740157483" top="0.98425196850393704" bottom="1.0629921259842521" header="0.39370078740157483" footer="0.39370078740157483"/>
  <pageSetup paperSize="9" orientation="portrait" r:id="rId1"/>
  <headerFooter alignWithMargins="0">
    <oddHeader>&amp;L&amp;G</oddHeader>
    <oddFooter>&amp;LKela | Statistical Information Service&amp;2
&amp;G
&amp;10PO Box 450 | FIN-00101 HELSINKI | tilastot@kela.fi | www.kela.fi/statistics&amp;R&amp;P(&amp;N)</oddFooter>
  </headerFooter>
  <rowBreaks count="1" manualBreakCount="1">
    <brk id="29" max="16383" man="1"/>
  </rowBreak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ul24"/>
  <dimension ref="A1:I38"/>
  <sheetViews>
    <sheetView zoomScaleNormal="100" workbookViewId="0">
      <pane xSplit="1" ySplit="4" topLeftCell="B5" activePane="bottomRight" state="frozen"/>
      <selection activeCell="A10" sqref="A10"/>
      <selection pane="topRight" activeCell="A10" sqref="A10"/>
      <selection pane="bottomLeft" activeCell="A10" sqref="A10"/>
      <selection pane="bottomRight" activeCell="B5" sqref="B5"/>
    </sheetView>
  </sheetViews>
  <sheetFormatPr defaultColWidth="9.08984375" defaultRowHeight="12.5" x14ac:dyDescent="0.25"/>
  <cols>
    <col min="1" max="1" width="6.08984375" style="9" customWidth="1"/>
    <col min="2" max="2" width="9.54296875" style="9" customWidth="1"/>
    <col min="3" max="3" width="13.90625" style="9" customWidth="1"/>
    <col min="4" max="5" width="2.6328125" style="9" customWidth="1"/>
    <col min="6" max="6" width="9.54296875" style="9" customWidth="1"/>
    <col min="7" max="7" width="15.54296875" style="9" customWidth="1"/>
    <col min="8" max="8" width="3.08984375" style="9" customWidth="1"/>
    <col min="9" max="16384" width="9.08984375" style="9"/>
  </cols>
  <sheetData>
    <row r="1" spans="1:9" s="32" customFormat="1" ht="17.5" x14ac:dyDescent="0.35">
      <c r="A1" s="59" t="s">
        <v>34</v>
      </c>
      <c r="B1" s="171" t="str">
        <f>"Housing benefits: Recipients’ actual housing costs, 1991–"&amp;A36</f>
        <v>Housing benefits: Recipients’ actual housing costs, 1991–2022</v>
      </c>
      <c r="C1" s="24"/>
    </row>
    <row r="2" spans="1:9" ht="6.75" customHeight="1" x14ac:dyDescent="0.25">
      <c r="A2" s="27"/>
      <c r="B2" s="79" t="str">
        <f>LEFT(B1,(LEN(B1)-9))&amp;"1995–"&amp;RIGHT(B1,4)</f>
        <v>Housing benefits: Recipients’ actual housing costs, 1995–2022</v>
      </c>
      <c r="C2" s="27"/>
      <c r="D2" s="104" t="s">
        <v>110</v>
      </c>
      <c r="E2" s="104" t="str">
        <f>"at "&amp;RIGHT(B1,4)&amp;" prices"</f>
        <v>at 2022 prices</v>
      </c>
    </row>
    <row r="3" spans="1:9" x14ac:dyDescent="0.25">
      <c r="A3" s="119" t="s">
        <v>45</v>
      </c>
      <c r="B3" s="126" t="str">
        <f>D2</f>
        <v>EUR per month (at 2022 prices)</v>
      </c>
      <c r="C3" s="143"/>
      <c r="D3" s="49"/>
      <c r="E3" s="22"/>
      <c r="F3" s="50" t="str">
        <f>D2&amp;" (at nominal value)"</f>
        <v>EUR per month (at 2022 prices) (at nominal value)</v>
      </c>
      <c r="G3" s="50"/>
      <c r="H3" s="50"/>
    </row>
    <row r="4" spans="1:9" s="12" customFormat="1" ht="37.5" x14ac:dyDescent="0.25">
      <c r="A4" s="110" t="str">
        <f>A3</f>
        <v>Year</v>
      </c>
      <c r="B4" s="151" t="s">
        <v>38</v>
      </c>
      <c r="C4" s="152" t="s">
        <v>39</v>
      </c>
      <c r="D4" s="121"/>
      <c r="E4" s="153"/>
      <c r="F4" s="122" t="str">
        <f>B4</f>
        <v>General housing allowance</v>
      </c>
      <c r="G4" s="122" t="str">
        <f>C4</f>
        <v>Pensioners´ housing allowance</v>
      </c>
      <c r="H4" s="176"/>
      <c r="I4" s="182"/>
    </row>
    <row r="5" spans="1:9" ht="18" customHeight="1" x14ac:dyDescent="0.25">
      <c r="A5" s="85">
        <v>1991</v>
      </c>
      <c r="B5" s="105">
        <f>F5*'Inflation factors 2022'!$B57</f>
        <v>486.00473280825059</v>
      </c>
      <c r="C5" s="149">
        <f>G5*'Inflation factors 2022'!$B57</f>
        <v>259.52163239999999</v>
      </c>
      <c r="F5" s="105">
        <v>292.42162022157078</v>
      </c>
      <c r="G5" s="113">
        <v>156.15020000000001</v>
      </c>
    </row>
    <row r="6" spans="1:9" x14ac:dyDescent="0.25">
      <c r="A6" s="85">
        <v>1992</v>
      </c>
      <c r="B6" s="105">
        <f>F6*'Inflation factors 2022'!$B58</f>
        <v>503.39167772502287</v>
      </c>
      <c r="C6" s="149">
        <f>G6*'Inflation factors 2022'!$B58</f>
        <v>277.41949200000005</v>
      </c>
      <c r="F6" s="105">
        <v>310.73560353396471</v>
      </c>
      <c r="G6" s="113">
        <v>171.2466</v>
      </c>
    </row>
    <row r="7" spans="1:9" x14ac:dyDescent="0.25">
      <c r="A7" s="85">
        <v>1993</v>
      </c>
      <c r="B7" s="105">
        <f>F7*'Inflation factors 2022'!$B59</f>
        <v>523.17593129859574</v>
      </c>
      <c r="C7" s="149">
        <f>G7*'Inflation factors 2022'!$B59</f>
        <v>292.59471389999999</v>
      </c>
      <c r="F7" s="105">
        <v>329.66347277794313</v>
      </c>
      <c r="G7" s="113">
        <v>184.36969999999999</v>
      </c>
    </row>
    <row r="8" spans="1:9" x14ac:dyDescent="0.25">
      <c r="A8" s="85">
        <v>1994</v>
      </c>
      <c r="B8" s="105">
        <f>F8*'Inflation factors 2022'!$B60</f>
        <v>518.30836583565019</v>
      </c>
      <c r="C8" s="149">
        <f>G8*'Inflation factors 2022'!$B60</f>
        <v>302.63053100000002</v>
      </c>
      <c r="F8" s="105">
        <v>330.1327170927708</v>
      </c>
      <c r="G8" s="113">
        <v>192.75829999999999</v>
      </c>
    </row>
    <row r="9" spans="1:9" ht="18" customHeight="1" x14ac:dyDescent="0.25">
      <c r="A9" s="85">
        <v>1995</v>
      </c>
      <c r="B9" s="105">
        <f>F9*'Inflation factors 2022'!$B61</f>
        <v>529.37522390017716</v>
      </c>
      <c r="C9" s="149">
        <f>G9*'Inflation factors 2022'!$B61</f>
        <v>314.16986750000001</v>
      </c>
      <c r="F9" s="105">
        <v>340.43422758853836</v>
      </c>
      <c r="G9" s="113">
        <v>202.0385</v>
      </c>
    </row>
    <row r="10" spans="1:9" x14ac:dyDescent="0.25">
      <c r="A10" s="85">
        <v>1996</v>
      </c>
      <c r="B10" s="105">
        <f>F10*'Inflation factors 2022'!$B62</f>
        <v>538.39957751192867</v>
      </c>
      <c r="C10" s="149">
        <f>G10*'Inflation factors 2022'!$B62</f>
        <v>325.88767860000002</v>
      </c>
      <c r="F10" s="105">
        <v>348.25328428973393</v>
      </c>
      <c r="G10" s="113">
        <v>210.79409999999999</v>
      </c>
    </row>
    <row r="11" spans="1:9" x14ac:dyDescent="0.25">
      <c r="A11" s="85">
        <v>1997</v>
      </c>
      <c r="B11" s="105">
        <f>F11*'Inflation factors 2022'!$B63</f>
        <v>541.40335333087774</v>
      </c>
      <c r="C11" s="149">
        <f>G11*'Inflation factors 2022'!$B63</f>
        <v>335.27712929999996</v>
      </c>
      <c r="F11" s="105">
        <v>354.55360401498217</v>
      </c>
      <c r="G11" s="113">
        <v>219.5659</v>
      </c>
    </row>
    <row r="12" spans="1:9" x14ac:dyDescent="0.25">
      <c r="A12" s="85">
        <v>1998</v>
      </c>
      <c r="B12" s="105">
        <f>F12*'Inflation factors 2022'!$B64</f>
        <v>530.20142186073031</v>
      </c>
      <c r="C12" s="149">
        <f>G12*'Inflation factors 2022'!$B64</f>
        <v>345.38287739999998</v>
      </c>
      <c r="F12" s="105">
        <v>352.05937706555795</v>
      </c>
      <c r="G12" s="113">
        <v>229.33789999999999</v>
      </c>
    </row>
    <row r="13" spans="1:9" x14ac:dyDescent="0.25">
      <c r="A13" s="85">
        <v>1999</v>
      </c>
      <c r="B13" s="105">
        <f>F13*'Inflation factors 2022'!$B65</f>
        <v>531.53743610961135</v>
      </c>
      <c r="C13" s="149">
        <f>G13*'Inflation factors 2022'!$B65</f>
        <v>355.62232800000004</v>
      </c>
      <c r="F13" s="105">
        <v>357.21601889086787</v>
      </c>
      <c r="G13" s="113">
        <v>238.99350000000001</v>
      </c>
    </row>
    <row r="14" spans="1:9" ht="18" customHeight="1" x14ac:dyDescent="0.25">
      <c r="A14" s="85">
        <v>2000</v>
      </c>
      <c r="B14" s="105">
        <f>F14*'Inflation factors 2022'!$B66</f>
        <v>533.75905061279263</v>
      </c>
      <c r="C14" s="149">
        <f>G14*'Inflation factors 2022'!$B66</f>
        <v>358.04491200000001</v>
      </c>
      <c r="F14" s="105">
        <v>370.66600736999493</v>
      </c>
      <c r="G14" s="113">
        <v>248.64230000000001</v>
      </c>
    </row>
    <row r="15" spans="1:9" x14ac:dyDescent="0.25">
      <c r="A15" s="85">
        <v>2001</v>
      </c>
      <c r="B15" s="105">
        <f>F15*'Inflation factors 2022'!$B67</f>
        <v>547.7761351423627</v>
      </c>
      <c r="C15" s="149">
        <f>G15*'Inflation factors 2022'!$B67</f>
        <v>368.92767599999996</v>
      </c>
      <c r="F15" s="105">
        <v>390.15394240909023</v>
      </c>
      <c r="G15" s="113">
        <v>262.76900000000001</v>
      </c>
    </row>
    <row r="16" spans="1:9" x14ac:dyDescent="0.25">
      <c r="A16" s="85">
        <v>2002</v>
      </c>
      <c r="B16" s="105">
        <f>F16*'Inflation factors 2022'!$B68</f>
        <v>564.03566000000001</v>
      </c>
      <c r="C16" s="149">
        <f>G16*'Inflation factors 2022'!$B68</f>
        <v>381.38169519999997</v>
      </c>
      <c r="F16" s="105">
        <v>408.13</v>
      </c>
      <c r="G16" s="113">
        <v>275.96359999999999</v>
      </c>
    </row>
    <row r="17" spans="1:7" x14ac:dyDescent="0.25">
      <c r="A17" s="85">
        <v>2003</v>
      </c>
      <c r="B17" s="105">
        <f>F17*'Inflation factors 2022'!$B69</f>
        <v>569.12540000000001</v>
      </c>
      <c r="C17" s="149">
        <f>G17*'Inflation factors 2022'!$B69</f>
        <v>394.90784300000001</v>
      </c>
      <c r="F17" s="105">
        <v>415.42</v>
      </c>
      <c r="G17" s="113">
        <v>288.25389999999999</v>
      </c>
    </row>
    <row r="18" spans="1:7" x14ac:dyDescent="0.25">
      <c r="A18" s="85">
        <v>2004</v>
      </c>
      <c r="B18" s="105">
        <f>F18*'Inflation factors 2022'!$B70</f>
        <v>579.78575999999998</v>
      </c>
      <c r="C18" s="149">
        <f>G18*'Inflation factors 2022'!$B70</f>
        <v>408.90682800000002</v>
      </c>
      <c r="F18" s="105">
        <v>423.82</v>
      </c>
      <c r="G18" s="113">
        <v>298.9085</v>
      </c>
    </row>
    <row r="19" spans="1:7" ht="18" customHeight="1" x14ac:dyDescent="0.25">
      <c r="A19" s="85">
        <v>2005</v>
      </c>
      <c r="B19" s="105">
        <f>F19*'Inflation factors 2022'!$B71</f>
        <v>591.01260000000002</v>
      </c>
      <c r="C19" s="149">
        <f>G19*'Inflation factors 2022'!$B71</f>
        <v>420.78347880000001</v>
      </c>
      <c r="F19" s="105">
        <v>435.85</v>
      </c>
      <c r="G19" s="113">
        <v>310.31229999999999</v>
      </c>
    </row>
    <row r="20" spans="1:7" x14ac:dyDescent="0.25">
      <c r="A20" s="85">
        <v>2006</v>
      </c>
      <c r="B20" s="105">
        <f>F20*'Inflation factors 2022'!$B72</f>
        <v>591.9541200000001</v>
      </c>
      <c r="C20" s="149">
        <f>G20*'Inflation factors 2022'!$B72</f>
        <v>428.54595840000002</v>
      </c>
      <c r="F20" s="105">
        <v>444.41</v>
      </c>
      <c r="G20" s="113">
        <v>321.7312</v>
      </c>
    </row>
    <row r="21" spans="1:7" x14ac:dyDescent="0.25">
      <c r="A21" s="87">
        <v>2007</v>
      </c>
      <c r="B21" s="105">
        <f>F21*'Inflation factors 2022'!$B73</f>
        <v>597.298</v>
      </c>
      <c r="C21" s="149">
        <f>G21*'Inflation factors 2022'!$B73</f>
        <v>436.03053</v>
      </c>
      <c r="F21" s="105">
        <v>459.46</v>
      </c>
      <c r="G21" s="113">
        <v>335.40809999999999</v>
      </c>
    </row>
    <row r="22" spans="1:7" x14ac:dyDescent="0.25">
      <c r="A22" s="87">
        <v>2008</v>
      </c>
      <c r="B22" s="105">
        <f>F22*'Inflation factors 2022'!$B74</f>
        <v>597.15939000000003</v>
      </c>
      <c r="C22" s="149">
        <f>G22*'Inflation factors 2022'!$B74</f>
        <v>442.33822110000006</v>
      </c>
      <c r="F22" s="105">
        <v>478.11</v>
      </c>
      <c r="G22" s="113">
        <v>354.15390000000002</v>
      </c>
    </row>
    <row r="23" spans="1:7" x14ac:dyDescent="0.25">
      <c r="A23" s="87">
        <v>2009</v>
      </c>
      <c r="B23" s="105">
        <f>F23*'Inflation factors 2022'!$B75</f>
        <v>618.26749000000007</v>
      </c>
      <c r="C23" s="149">
        <f>G23*'Inflation factors 2022'!$B75</f>
        <v>470.75409520000005</v>
      </c>
      <c r="F23" s="105">
        <v>495.01</v>
      </c>
      <c r="G23" s="113">
        <v>376.90480000000002</v>
      </c>
    </row>
    <row r="24" spans="1:7" ht="18" customHeight="1" x14ac:dyDescent="0.25">
      <c r="A24" s="87">
        <v>2010</v>
      </c>
      <c r="B24" s="105">
        <f>F24*'Inflation factors 2022'!$B76</f>
        <v>623.49083999999993</v>
      </c>
      <c r="C24" s="149">
        <f>G24*'Inflation factors 2022'!$B76</f>
        <v>484.72223379999997</v>
      </c>
      <c r="F24" s="105">
        <v>505.26</v>
      </c>
      <c r="G24" s="113">
        <v>392.8057</v>
      </c>
    </row>
    <row r="25" spans="1:7" x14ac:dyDescent="0.25">
      <c r="A25" s="87">
        <v>2011</v>
      </c>
      <c r="B25" s="105">
        <f>F25*'Inflation factors 2022'!$B77</f>
        <v>622.42389000000003</v>
      </c>
      <c r="C25" s="149">
        <f>G25*'Inflation factors 2022'!$B77</f>
        <v>489.03014589999998</v>
      </c>
      <c r="F25" s="105">
        <v>521.73</v>
      </c>
      <c r="G25" s="113">
        <v>409.91629999999998</v>
      </c>
    </row>
    <row r="26" spans="1:7" x14ac:dyDescent="0.25">
      <c r="A26" s="87">
        <v>2012</v>
      </c>
      <c r="B26" s="105">
        <f>F26*'Inflation factors 2022'!$B78</f>
        <v>627.9079999999999</v>
      </c>
      <c r="C26" s="149">
        <f>G26*'Inflation factors 2022'!$B78</f>
        <v>497.10732799999994</v>
      </c>
      <c r="F26" s="105">
        <v>541.29999999999995</v>
      </c>
      <c r="G26" s="113">
        <v>428.54079999999999</v>
      </c>
    </row>
    <row r="27" spans="1:7" x14ac:dyDescent="0.25">
      <c r="A27" s="87">
        <v>2013</v>
      </c>
      <c r="B27" s="105">
        <f>F27*'Inflation factors 2022'!$B79</f>
        <v>640.75436999999999</v>
      </c>
      <c r="C27" s="149">
        <f>G27*'Inflation factors 2022'!$B79</f>
        <v>513.15362190000008</v>
      </c>
      <c r="F27" s="105">
        <v>560.59</v>
      </c>
      <c r="G27" s="113">
        <v>448.95330000000001</v>
      </c>
    </row>
    <row r="28" spans="1:7" x14ac:dyDescent="0.25">
      <c r="A28" s="87">
        <v>2014</v>
      </c>
      <c r="B28" s="105">
        <f>F28*'Inflation factors 2022'!$B80</f>
        <v>655.83297000000005</v>
      </c>
      <c r="C28" s="149">
        <f>G28*'Inflation factors 2022'!$B80</f>
        <v>527.14417079999998</v>
      </c>
      <c r="F28" s="105">
        <v>579.87</v>
      </c>
      <c r="G28" s="113">
        <v>466.08679999999998</v>
      </c>
    </row>
    <row r="29" spans="1:7" ht="18" customHeight="1" x14ac:dyDescent="0.25">
      <c r="A29" s="87">
        <v>2015</v>
      </c>
      <c r="B29" s="105">
        <f>F29*'Inflation factors 2022'!$B81</f>
        <v>676.10213999999996</v>
      </c>
      <c r="C29" s="149">
        <f>G29*'Inflation factors 2022'!$B81</f>
        <v>545.48484479999991</v>
      </c>
      <c r="F29" s="105">
        <v>596.21</v>
      </c>
      <c r="G29" s="113">
        <v>481.02719999999999</v>
      </c>
    </row>
    <row r="30" spans="1:7" x14ac:dyDescent="0.25">
      <c r="A30" s="87">
        <v>2016</v>
      </c>
      <c r="B30" s="105">
        <f>F30*'Inflation factors 2022'!$B82</f>
        <v>686.79139999999995</v>
      </c>
      <c r="C30" s="149">
        <f>G30*'Inflation factors 2022'!$B82</f>
        <v>556.29515800000001</v>
      </c>
      <c r="F30" s="105">
        <v>607.78</v>
      </c>
      <c r="G30" s="113">
        <v>492.29660000000001</v>
      </c>
    </row>
    <row r="31" spans="1:7" x14ac:dyDescent="0.25">
      <c r="A31" s="87">
        <v>2017</v>
      </c>
      <c r="B31" s="105">
        <f>F31*'Inflation factors 2022'!$B83</f>
        <v>657.18624999999997</v>
      </c>
      <c r="C31" s="149">
        <f>G31*'Inflation factors 2022'!$B83</f>
        <v>562.99456129999999</v>
      </c>
      <c r="F31" s="105">
        <v>586.25</v>
      </c>
      <c r="G31" s="113">
        <v>502.2253</v>
      </c>
    </row>
    <row r="32" spans="1:7" s="140" customFormat="1" x14ac:dyDescent="0.25">
      <c r="A32" s="87">
        <v>2018</v>
      </c>
      <c r="B32" s="105">
        <f>F32*'Inflation factors 2022'!$B84</f>
        <v>660.85820139999998</v>
      </c>
      <c r="C32" s="149">
        <f>G32*'Inflation factors 2022'!$B84</f>
        <v>568.044217</v>
      </c>
      <c r="F32" s="105">
        <v>595.90459999999996</v>
      </c>
      <c r="G32" s="113">
        <v>512.21299999999997</v>
      </c>
    </row>
    <row r="33" spans="1:7" s="140" customFormat="1" x14ac:dyDescent="0.25">
      <c r="A33" s="87">
        <v>2019</v>
      </c>
      <c r="B33" s="105">
        <f>F33*'Inflation factors 2022'!$B85</f>
        <v>665.37877679999997</v>
      </c>
      <c r="C33" s="149">
        <f>G33*'Inflation factors 2022'!$B85</f>
        <v>572.71229820000008</v>
      </c>
      <c r="F33" s="105">
        <v>605.99159999999995</v>
      </c>
      <c r="G33" s="113">
        <v>521.59590000000003</v>
      </c>
    </row>
    <row r="34" spans="1:7" s="140" customFormat="1" ht="18" customHeight="1" x14ac:dyDescent="0.25">
      <c r="A34" s="87">
        <v>2020</v>
      </c>
      <c r="B34" s="105">
        <f>F34*'Inflation factors 2022'!$B86</f>
        <v>674.80831349999994</v>
      </c>
      <c r="C34" s="149">
        <f>G34*'Inflation factors 2022'!$B86</f>
        <v>580.28692799999999</v>
      </c>
      <c r="F34" s="105">
        <v>616.26329999999996</v>
      </c>
      <c r="G34" s="113">
        <v>529.94240000000002</v>
      </c>
    </row>
    <row r="35" spans="1:7" s="140" customFormat="1" ht="12.75" customHeight="1" x14ac:dyDescent="0.25">
      <c r="A35" s="87">
        <v>2021</v>
      </c>
      <c r="B35" s="105">
        <f>F35*'Inflation factors 2022'!$B87</f>
        <v>668.59316999999999</v>
      </c>
      <c r="C35" s="149">
        <f>G35*'Inflation factors 2022'!$B87</f>
        <v>577.47248999999999</v>
      </c>
      <c r="F35" s="105">
        <v>624.27</v>
      </c>
      <c r="G35" s="113">
        <v>539.19000000000005</v>
      </c>
    </row>
    <row r="36" spans="1:7" s="140" customFormat="1" ht="13.25" customHeight="1" x14ac:dyDescent="0.25">
      <c r="A36" s="87">
        <v>2022</v>
      </c>
      <c r="B36" s="105">
        <f>F36*'Inflation factors 2022'!$B88</f>
        <v>631.22</v>
      </c>
      <c r="C36" s="149">
        <f>G36*'Inflation factors 2022'!$B88</f>
        <v>549.58000000000004</v>
      </c>
      <c r="F36" s="105">
        <v>631.22</v>
      </c>
      <c r="G36" s="113">
        <v>549.58000000000004</v>
      </c>
    </row>
    <row r="37" spans="1:7" x14ac:dyDescent="0.25">
      <c r="A37" s="27"/>
      <c r="B37" s="25"/>
      <c r="C37" s="31"/>
    </row>
    <row r="38" spans="1:7" s="47" customFormat="1" ht="10" x14ac:dyDescent="0.2">
      <c r="A38" s="142" t="s">
        <v>108</v>
      </c>
    </row>
  </sheetData>
  <pageMargins left="0.74803149606299213" right="0.39370078740157483" top="0.98425196850393704" bottom="1.0629921259842521" header="0.39370078740157483" footer="0.39370078740157483"/>
  <pageSetup paperSize="9" orientation="portrait" r:id="rId1"/>
  <headerFooter alignWithMargins="0">
    <oddHeader>&amp;L&amp;G</oddHeader>
    <oddFooter>&amp;LKela | Statistical Information Service&amp;2
&amp;G
&amp;10PO Box 450 | FIN-00101 HELSINKI | tilastot@kela.fi | www.kela.fi/statistics&amp;R&amp;P(&amp;N)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ul4">
    <pageSetUpPr autoPageBreaks="0"/>
  </sheetPr>
  <dimension ref="A1:H88"/>
  <sheetViews>
    <sheetView workbookViewId="0">
      <pane xSplit="1" ySplit="5" topLeftCell="B63" activePane="bottomRight" state="frozen"/>
      <selection pane="topRight"/>
      <selection pane="bottomLeft"/>
      <selection pane="bottomRight" activeCell="L103" sqref="L103"/>
    </sheetView>
  </sheetViews>
  <sheetFormatPr defaultColWidth="9.08984375" defaultRowHeight="12.5" x14ac:dyDescent="0.25"/>
  <cols>
    <col min="1" max="2" width="9.08984375" style="9"/>
    <col min="3" max="3" width="4.6328125" style="9" customWidth="1"/>
    <col min="4" max="16384" width="9.08984375" style="6"/>
  </cols>
  <sheetData>
    <row r="1" spans="1:8" ht="17.5" x14ac:dyDescent="0.35">
      <c r="A1" s="146" t="s">
        <v>53</v>
      </c>
      <c r="B1" s="6"/>
      <c r="C1" s="6"/>
    </row>
    <row r="2" spans="1:8" ht="13" x14ac:dyDescent="0.3">
      <c r="A2" s="7"/>
      <c r="B2" s="6"/>
      <c r="C2" s="6"/>
    </row>
    <row r="3" spans="1:8" ht="13" x14ac:dyDescent="0.3">
      <c r="A3" s="6"/>
      <c r="B3" s="7" t="s">
        <v>54</v>
      </c>
      <c r="C3" s="6"/>
      <c r="D3" s="7" t="s">
        <v>55</v>
      </c>
    </row>
    <row r="4" spans="1:8" x14ac:dyDescent="0.25">
      <c r="A4" s="6"/>
      <c r="B4" s="6"/>
      <c r="C4" s="6"/>
    </row>
    <row r="5" spans="1:8" x14ac:dyDescent="0.25">
      <c r="A5" s="147" t="s">
        <v>45</v>
      </c>
      <c r="B5" s="148" t="s">
        <v>56</v>
      </c>
      <c r="C5" s="148"/>
      <c r="D5" s="148" t="s">
        <v>56</v>
      </c>
    </row>
    <row r="6" spans="1:8" ht="13" x14ac:dyDescent="0.3">
      <c r="A6" s="61">
        <v>1940</v>
      </c>
      <c r="B6" s="60">
        <v>200.92500000000001</v>
      </c>
      <c r="C6" s="141"/>
      <c r="D6" s="162">
        <v>190.489</v>
      </c>
    </row>
    <row r="7" spans="1:8" ht="13" x14ac:dyDescent="0.3">
      <c r="A7" s="61">
        <v>1941</v>
      </c>
      <c r="B7" s="60">
        <v>169.79599999999999</v>
      </c>
      <c r="C7" s="141"/>
      <c r="D7" s="162">
        <v>166.36</v>
      </c>
    </row>
    <row r="8" spans="1:8" ht="13" x14ac:dyDescent="0.3">
      <c r="A8" s="61">
        <v>1942</v>
      </c>
      <c r="B8" s="60">
        <v>143.518</v>
      </c>
      <c r="C8" s="141"/>
      <c r="D8" s="162">
        <v>137.86699999999999</v>
      </c>
    </row>
    <row r="9" spans="1:8" ht="13" x14ac:dyDescent="0.3">
      <c r="A9" s="61">
        <v>1943</v>
      </c>
      <c r="B9" s="60">
        <v>127.571</v>
      </c>
      <c r="C9" s="141"/>
      <c r="D9" s="162">
        <v>126.67</v>
      </c>
      <c r="F9" s="8"/>
      <c r="H9" s="8"/>
    </row>
    <row r="10" spans="1:8" ht="13" x14ac:dyDescent="0.3">
      <c r="A10" s="61">
        <v>1944</v>
      </c>
      <c r="B10" s="60">
        <v>119.955</v>
      </c>
      <c r="C10" s="141"/>
      <c r="D10" s="162">
        <v>122.926</v>
      </c>
      <c r="F10" s="8"/>
      <c r="H10" s="8"/>
    </row>
    <row r="11" spans="1:8" ht="13" x14ac:dyDescent="0.3">
      <c r="A11" s="61">
        <v>1945</v>
      </c>
      <c r="B11" s="60">
        <v>85.5</v>
      </c>
      <c r="C11" s="141"/>
      <c r="D11" s="162">
        <v>61.767000000000003</v>
      </c>
      <c r="F11" s="8"/>
      <c r="H11" s="8"/>
    </row>
    <row r="12" spans="1:8" ht="13" x14ac:dyDescent="0.3">
      <c r="A12" s="61">
        <v>1946</v>
      </c>
      <c r="B12" s="60">
        <v>53.58</v>
      </c>
      <c r="C12" s="141"/>
      <c r="D12" s="162">
        <v>53.320999999999998</v>
      </c>
    </row>
    <row r="13" spans="1:8" ht="13" x14ac:dyDescent="0.3">
      <c r="A13" s="61">
        <v>1947</v>
      </c>
      <c r="B13" s="60">
        <v>41.286000000000001</v>
      </c>
      <c r="C13" s="141"/>
      <c r="D13" s="162">
        <v>34.658000000000001</v>
      </c>
    </row>
    <row r="14" spans="1:8" ht="13" x14ac:dyDescent="0.3">
      <c r="A14" s="61">
        <v>1948</v>
      </c>
      <c r="B14" s="60">
        <v>30.675999999999998</v>
      </c>
      <c r="C14" s="141"/>
      <c r="D14" s="162">
        <v>31.271000000000001</v>
      </c>
    </row>
    <row r="15" spans="1:8" ht="13" x14ac:dyDescent="0.3">
      <c r="A15" s="61">
        <v>1949</v>
      </c>
      <c r="B15" s="60">
        <v>30.175999999999998</v>
      </c>
      <c r="C15" s="141"/>
      <c r="D15" s="162">
        <v>30.210999999999999</v>
      </c>
    </row>
    <row r="16" spans="1:8" ht="13" x14ac:dyDescent="0.3">
      <c r="A16" s="61">
        <v>1950</v>
      </c>
      <c r="B16" s="60">
        <v>26.466999999999999</v>
      </c>
      <c r="C16" s="141"/>
      <c r="D16" s="162">
        <v>25.004000000000001</v>
      </c>
    </row>
    <row r="17" spans="1:4" ht="13" x14ac:dyDescent="0.3">
      <c r="A17" s="61">
        <v>1951</v>
      </c>
      <c r="B17" s="60">
        <v>22.725000000000001</v>
      </c>
      <c r="C17" s="141"/>
      <c r="D17" s="162">
        <v>23.3</v>
      </c>
    </row>
    <row r="18" spans="1:4" ht="13" x14ac:dyDescent="0.3">
      <c r="A18" s="61">
        <v>1952</v>
      </c>
      <c r="B18" s="60">
        <v>21.84</v>
      </c>
      <c r="C18" s="141"/>
      <c r="D18" s="162">
        <v>22.34</v>
      </c>
    </row>
    <row r="19" spans="1:4" ht="13" x14ac:dyDescent="0.3">
      <c r="A19" s="61">
        <v>1953</v>
      </c>
      <c r="B19" s="60">
        <v>21.547000000000001</v>
      </c>
      <c r="C19" s="141"/>
      <c r="D19" s="162">
        <v>22.562000000000001</v>
      </c>
    </row>
    <row r="20" spans="1:4" ht="13" x14ac:dyDescent="0.3">
      <c r="A20" s="61">
        <v>1954</v>
      </c>
      <c r="B20" s="60">
        <v>21.899000000000001</v>
      </c>
      <c r="C20" s="141"/>
      <c r="D20" s="162">
        <v>23.925000000000001</v>
      </c>
    </row>
    <row r="21" spans="1:4" ht="13" x14ac:dyDescent="0.3">
      <c r="A21" s="61">
        <v>1955</v>
      </c>
      <c r="B21" s="60">
        <v>22.681999999999999</v>
      </c>
      <c r="C21" s="141"/>
      <c r="D21" s="162">
        <v>23.126999999999999</v>
      </c>
    </row>
    <row r="22" spans="1:4" ht="13" x14ac:dyDescent="0.3">
      <c r="A22" s="61">
        <v>1956</v>
      </c>
      <c r="B22" s="60">
        <v>20.312999999999999</v>
      </c>
      <c r="C22" s="141"/>
      <c r="D22" s="162">
        <v>19.526</v>
      </c>
    </row>
    <row r="23" spans="1:4" ht="13" x14ac:dyDescent="0.3">
      <c r="A23" s="61">
        <v>1957</v>
      </c>
      <c r="B23" s="60">
        <v>17.913</v>
      </c>
      <c r="C23" s="141"/>
      <c r="D23" s="162">
        <v>17.512</v>
      </c>
    </row>
    <row r="24" spans="1:4" ht="13" x14ac:dyDescent="0.3">
      <c r="A24" s="61">
        <v>1958</v>
      </c>
      <c r="B24" s="60">
        <v>16.413</v>
      </c>
      <c r="C24" s="141"/>
      <c r="D24" s="162">
        <v>16.815000000000001</v>
      </c>
    </row>
    <row r="25" spans="1:4" ht="13" x14ac:dyDescent="0.3">
      <c r="A25" s="61">
        <v>1959</v>
      </c>
      <c r="B25" s="60">
        <v>16.16</v>
      </c>
      <c r="C25" s="141"/>
      <c r="D25" s="162">
        <v>16.45</v>
      </c>
    </row>
    <row r="26" spans="1:4" ht="13" x14ac:dyDescent="0.3">
      <c r="A26" s="61">
        <v>1960</v>
      </c>
      <c r="B26" s="60">
        <v>15.656000000000001</v>
      </c>
      <c r="C26" s="141"/>
      <c r="D26" s="162">
        <v>15.986000000000001</v>
      </c>
    </row>
    <row r="27" spans="1:4" ht="13" x14ac:dyDescent="0.3">
      <c r="A27" s="61">
        <v>1961</v>
      </c>
      <c r="B27" s="60">
        <v>15.377000000000001</v>
      </c>
      <c r="C27" s="141"/>
      <c r="D27" s="162">
        <v>15.754</v>
      </c>
    </row>
    <row r="28" spans="1:4" ht="13" x14ac:dyDescent="0.3">
      <c r="A28" s="61">
        <v>1962</v>
      </c>
      <c r="B28" s="60">
        <v>14.72</v>
      </c>
      <c r="C28" s="141"/>
      <c r="D28" s="162">
        <v>14.907</v>
      </c>
    </row>
    <row r="29" spans="1:4" ht="13" x14ac:dyDescent="0.3">
      <c r="A29" s="61">
        <v>1963</v>
      </c>
      <c r="B29" s="60">
        <v>14.034000000000001</v>
      </c>
      <c r="C29" s="141"/>
      <c r="D29" s="162">
        <v>14.138</v>
      </c>
    </row>
    <row r="30" spans="1:4" ht="13" x14ac:dyDescent="0.3">
      <c r="A30" s="61">
        <v>1964</v>
      </c>
      <c r="B30" s="60">
        <v>12.723000000000001</v>
      </c>
      <c r="C30" s="141"/>
      <c r="D30" s="162">
        <v>12.87</v>
      </c>
    </row>
    <row r="31" spans="1:4" ht="13" x14ac:dyDescent="0.3">
      <c r="A31" s="61">
        <v>1965</v>
      </c>
      <c r="B31" s="60">
        <v>12.134</v>
      </c>
      <c r="C31" s="141"/>
      <c r="D31" s="162">
        <v>12.403</v>
      </c>
    </row>
    <row r="32" spans="1:4" ht="13" x14ac:dyDescent="0.3">
      <c r="A32" s="61">
        <v>1966</v>
      </c>
      <c r="B32" s="60">
        <v>11.676</v>
      </c>
      <c r="C32" s="141"/>
      <c r="D32" s="162">
        <v>11.804</v>
      </c>
    </row>
    <row r="33" spans="1:4" ht="13" x14ac:dyDescent="0.3">
      <c r="A33" s="61">
        <v>1967</v>
      </c>
      <c r="B33" s="60">
        <v>11.055</v>
      </c>
      <c r="C33" s="141"/>
      <c r="D33" s="162">
        <v>11.007</v>
      </c>
    </row>
    <row r="34" spans="1:4" ht="13" x14ac:dyDescent="0.3">
      <c r="A34" s="61">
        <v>1968</v>
      </c>
      <c r="B34" s="60">
        <v>10.199</v>
      </c>
      <c r="C34" s="141"/>
      <c r="D34" s="162">
        <v>10.423999999999999</v>
      </c>
    </row>
    <row r="35" spans="1:4" ht="13" x14ac:dyDescent="0.3">
      <c r="A35" s="61">
        <v>1969</v>
      </c>
      <c r="B35" s="60">
        <v>9.9710000000000001</v>
      </c>
      <c r="C35" s="141"/>
      <c r="D35" s="162">
        <v>10.247999999999999</v>
      </c>
    </row>
    <row r="36" spans="1:4" ht="13" x14ac:dyDescent="0.3">
      <c r="A36" s="61">
        <v>1970</v>
      </c>
      <c r="B36" s="60">
        <v>9.7070000000000007</v>
      </c>
      <c r="C36" s="141"/>
      <c r="D36" s="162">
        <v>9.9339999999999993</v>
      </c>
    </row>
    <row r="37" spans="1:4" ht="13" x14ac:dyDescent="0.3">
      <c r="A37" s="61">
        <v>1971</v>
      </c>
      <c r="B37" s="60">
        <v>9.1159999999999997</v>
      </c>
      <c r="C37" s="141"/>
      <c r="D37" s="162">
        <v>9.141</v>
      </c>
    </row>
    <row r="38" spans="1:4" ht="13" x14ac:dyDescent="0.3">
      <c r="A38" s="61">
        <v>1972</v>
      </c>
      <c r="B38" s="60">
        <v>8.5079999999999991</v>
      </c>
      <c r="C38" s="141"/>
      <c r="D38" s="162">
        <v>8.5250000000000004</v>
      </c>
    </row>
    <row r="39" spans="1:4" ht="13" x14ac:dyDescent="0.3">
      <c r="A39" s="61">
        <v>1973</v>
      </c>
      <c r="B39" s="60">
        <v>7.6159999999999997</v>
      </c>
      <c r="C39" s="141"/>
      <c r="D39" s="162">
        <v>7.3920000000000003</v>
      </c>
    </row>
    <row r="40" spans="1:4" ht="13" x14ac:dyDescent="0.3">
      <c r="A40" s="61">
        <v>1974</v>
      </c>
      <c r="B40" s="60">
        <v>6.4870000000000001</v>
      </c>
      <c r="C40" s="141"/>
      <c r="D40" s="162">
        <v>6.319</v>
      </c>
    </row>
    <row r="41" spans="1:4" ht="13" x14ac:dyDescent="0.3">
      <c r="A41" s="61">
        <v>1975</v>
      </c>
      <c r="B41" s="60">
        <v>5.5060000000000002</v>
      </c>
      <c r="C41" s="141"/>
      <c r="D41" s="162">
        <v>5.3540000000000001</v>
      </c>
    </row>
    <row r="42" spans="1:4" ht="13" x14ac:dyDescent="0.3">
      <c r="A42" s="61">
        <v>1976</v>
      </c>
      <c r="B42" s="60">
        <v>4.8150000000000004</v>
      </c>
      <c r="C42" s="141"/>
      <c r="D42" s="162">
        <v>4.7649999999999997</v>
      </c>
    </row>
    <row r="43" spans="1:4" ht="13" x14ac:dyDescent="0.3">
      <c r="A43" s="61">
        <v>1977</v>
      </c>
      <c r="B43" s="60">
        <v>4.274</v>
      </c>
      <c r="C43" s="141"/>
      <c r="D43" s="162">
        <v>4.258</v>
      </c>
    </row>
    <row r="44" spans="1:4" ht="13" x14ac:dyDescent="0.3">
      <c r="A44" s="61">
        <v>1978</v>
      </c>
      <c r="B44" s="60">
        <v>3.9740000000000002</v>
      </c>
      <c r="C44" s="141"/>
      <c r="D44" s="162">
        <v>4.0220000000000002</v>
      </c>
    </row>
    <row r="45" spans="1:4" ht="13" x14ac:dyDescent="0.3">
      <c r="A45" s="61">
        <v>1979</v>
      </c>
      <c r="B45" s="60">
        <v>3.7040000000000002</v>
      </c>
      <c r="C45" s="141"/>
      <c r="D45" s="162">
        <v>3.7029999999999998</v>
      </c>
    </row>
    <row r="46" spans="1:4" ht="13" x14ac:dyDescent="0.3">
      <c r="A46" s="61">
        <v>1980</v>
      </c>
      <c r="B46" s="60">
        <v>3.32</v>
      </c>
      <c r="C46" s="141"/>
      <c r="D46" s="162">
        <v>3.2570000000000001</v>
      </c>
    </row>
    <row r="47" spans="1:4" ht="13" x14ac:dyDescent="0.3">
      <c r="A47" s="61">
        <v>1981</v>
      </c>
      <c r="B47" s="60">
        <v>2.9630000000000001</v>
      </c>
      <c r="C47" s="141"/>
      <c r="D47" s="162">
        <v>2.9630000000000001</v>
      </c>
    </row>
    <row r="48" spans="1:4" ht="13" x14ac:dyDescent="0.3">
      <c r="A48" s="61">
        <v>1982</v>
      </c>
      <c r="B48" s="60">
        <v>2.7120000000000002</v>
      </c>
      <c r="C48" s="141"/>
      <c r="D48" s="162">
        <v>2.7189999999999999</v>
      </c>
    </row>
    <row r="49" spans="1:4" ht="13" x14ac:dyDescent="0.3">
      <c r="A49" s="61">
        <v>1983</v>
      </c>
      <c r="B49" s="60">
        <v>2.4980000000000002</v>
      </c>
      <c r="C49" s="141"/>
      <c r="D49" s="162">
        <v>2.5110000000000001</v>
      </c>
    </row>
    <row r="50" spans="1:4" ht="13" x14ac:dyDescent="0.3">
      <c r="A50" s="61">
        <v>1984</v>
      </c>
      <c r="B50" s="60">
        <v>2.335</v>
      </c>
      <c r="C50" s="141"/>
      <c r="D50" s="162">
        <v>2.367</v>
      </c>
    </row>
    <row r="51" spans="1:4" ht="13" x14ac:dyDescent="0.3">
      <c r="A51" s="61">
        <v>1985</v>
      </c>
      <c r="B51" s="60">
        <v>2.2050000000000001</v>
      </c>
      <c r="C51" s="141"/>
      <c r="D51" s="162">
        <v>2.2549999999999999</v>
      </c>
    </row>
    <row r="52" spans="1:4" ht="13" x14ac:dyDescent="0.3">
      <c r="A52" s="61">
        <v>1986</v>
      </c>
      <c r="B52" s="60">
        <v>2.129</v>
      </c>
      <c r="C52" s="141"/>
      <c r="D52" s="162">
        <v>2.1819999999999999</v>
      </c>
    </row>
    <row r="53" spans="1:4" ht="13" x14ac:dyDescent="0.3">
      <c r="A53" s="61">
        <v>1987</v>
      </c>
      <c r="B53" s="60">
        <v>2.0529999999999999</v>
      </c>
      <c r="C53" s="141"/>
      <c r="D53" s="162">
        <v>2.105</v>
      </c>
    </row>
    <row r="54" spans="1:4" ht="13" x14ac:dyDescent="0.3">
      <c r="A54" s="61">
        <v>1988</v>
      </c>
      <c r="B54" s="60">
        <v>1.9570000000000001</v>
      </c>
      <c r="C54" s="141"/>
      <c r="D54" s="162">
        <v>1.976</v>
      </c>
    </row>
    <row r="55" spans="1:4" ht="13" x14ac:dyDescent="0.3">
      <c r="A55" s="61">
        <v>1989</v>
      </c>
      <c r="B55" s="60">
        <v>1.8360000000000001</v>
      </c>
      <c r="C55" s="141"/>
      <c r="D55" s="162">
        <v>1.855</v>
      </c>
    </row>
    <row r="56" spans="1:4" ht="13" x14ac:dyDescent="0.3">
      <c r="A56" s="61">
        <v>1990</v>
      </c>
      <c r="B56" s="60">
        <v>1.7310000000000001</v>
      </c>
      <c r="C56" s="141"/>
      <c r="D56" s="162">
        <v>1.7689999999999999</v>
      </c>
    </row>
    <row r="57" spans="1:4" ht="13" x14ac:dyDescent="0.3">
      <c r="A57" s="61">
        <v>1991</v>
      </c>
      <c r="B57" s="60">
        <v>1.6619999999999999</v>
      </c>
      <c r="C57" s="141"/>
      <c r="D57" s="162">
        <v>1.7030000000000001</v>
      </c>
    </row>
    <row r="58" spans="1:4" ht="13" x14ac:dyDescent="0.3">
      <c r="A58" s="61">
        <v>1992</v>
      </c>
      <c r="B58" s="60">
        <v>1.62</v>
      </c>
      <c r="C58" s="141"/>
      <c r="D58" s="162">
        <v>1.6679999999999999</v>
      </c>
    </row>
    <row r="59" spans="1:4" ht="13" x14ac:dyDescent="0.3">
      <c r="A59" s="61">
        <v>1993</v>
      </c>
      <c r="B59" s="60">
        <v>1.587</v>
      </c>
      <c r="C59" s="141"/>
      <c r="D59" s="162">
        <v>1.643</v>
      </c>
    </row>
    <row r="60" spans="1:4" ht="13" x14ac:dyDescent="0.3">
      <c r="A60" s="61">
        <v>1994</v>
      </c>
      <c r="B60" s="60">
        <v>1.57</v>
      </c>
      <c r="C60" s="141"/>
      <c r="D60" s="162">
        <v>1.617</v>
      </c>
    </row>
    <row r="61" spans="1:4" ht="13" x14ac:dyDescent="0.3">
      <c r="A61" s="61">
        <v>1995</v>
      </c>
      <c r="B61" s="60">
        <v>1.5549999999999999</v>
      </c>
      <c r="C61" s="141"/>
      <c r="D61" s="162">
        <v>1.6120000000000001</v>
      </c>
    </row>
    <row r="62" spans="1:4" ht="13" x14ac:dyDescent="0.3">
      <c r="A62" s="62">
        <v>1996</v>
      </c>
      <c r="B62" s="60">
        <v>1.546</v>
      </c>
      <c r="C62" s="141"/>
      <c r="D62" s="162">
        <v>1.599</v>
      </c>
    </row>
    <row r="63" spans="1:4" ht="13" x14ac:dyDescent="0.3">
      <c r="A63" s="62">
        <v>1997</v>
      </c>
      <c r="B63" s="60">
        <v>1.5269999999999999</v>
      </c>
      <c r="C63" s="141"/>
      <c r="D63" s="162">
        <v>1.569</v>
      </c>
    </row>
    <row r="64" spans="1:4" ht="13" x14ac:dyDescent="0.3">
      <c r="A64" s="62">
        <v>1998</v>
      </c>
      <c r="B64" s="60">
        <v>1.506</v>
      </c>
      <c r="C64" s="141"/>
      <c r="D64" s="162">
        <v>1.556</v>
      </c>
    </row>
    <row r="65" spans="1:4" ht="13" x14ac:dyDescent="0.3">
      <c r="A65" s="61">
        <v>1999</v>
      </c>
      <c r="B65" s="60">
        <v>1.488</v>
      </c>
      <c r="C65" s="141"/>
      <c r="D65" s="162">
        <v>1.5249999999999999</v>
      </c>
    </row>
    <row r="66" spans="1:4" ht="13" x14ac:dyDescent="0.3">
      <c r="A66" s="62">
        <v>2000</v>
      </c>
      <c r="B66" s="60">
        <v>1.44</v>
      </c>
      <c r="C66" s="141"/>
      <c r="D66" s="162">
        <v>1.474</v>
      </c>
    </row>
    <row r="67" spans="1:4" ht="13" x14ac:dyDescent="0.3">
      <c r="A67" s="61">
        <v>2001</v>
      </c>
      <c r="B67" s="60">
        <v>1.4039999999999999</v>
      </c>
      <c r="C67" s="141"/>
      <c r="D67" s="162">
        <v>1.45</v>
      </c>
    </row>
    <row r="68" spans="1:4" ht="13" x14ac:dyDescent="0.3">
      <c r="A68" s="62">
        <v>2002</v>
      </c>
      <c r="B68" s="60">
        <v>1.3819999999999999</v>
      </c>
      <c r="C68" s="141"/>
      <c r="D68" s="162">
        <v>1.427</v>
      </c>
    </row>
    <row r="69" spans="1:4" ht="13" x14ac:dyDescent="0.3">
      <c r="A69" s="62">
        <v>2003</v>
      </c>
      <c r="B69" s="60">
        <v>1.37</v>
      </c>
      <c r="C69" s="141"/>
      <c r="D69" s="162">
        <v>1.4179999999999999</v>
      </c>
    </row>
    <row r="70" spans="1:4" ht="13" x14ac:dyDescent="0.3">
      <c r="A70" s="62">
        <v>2004</v>
      </c>
      <c r="B70" s="60">
        <v>1.3680000000000001</v>
      </c>
      <c r="C70" s="141"/>
      <c r="D70" s="162">
        <v>1.4119999999999999</v>
      </c>
    </row>
    <row r="71" spans="1:4" ht="13" x14ac:dyDescent="0.3">
      <c r="A71" s="62">
        <v>2005</v>
      </c>
      <c r="B71" s="60">
        <v>1.3560000000000001</v>
      </c>
      <c r="C71" s="141"/>
      <c r="D71" s="162">
        <v>1.3979999999999999</v>
      </c>
    </row>
    <row r="72" spans="1:4" ht="13" x14ac:dyDescent="0.3">
      <c r="A72" s="62">
        <v>2006</v>
      </c>
      <c r="B72" s="60">
        <v>1.3320000000000001</v>
      </c>
      <c r="C72" s="141"/>
      <c r="D72" s="162">
        <v>1.367</v>
      </c>
    </row>
    <row r="73" spans="1:4" ht="13" x14ac:dyDescent="0.3">
      <c r="A73" s="62">
        <v>2007</v>
      </c>
      <c r="B73" s="60">
        <v>1.3</v>
      </c>
      <c r="C73" s="141"/>
      <c r="D73" s="162">
        <v>1.333</v>
      </c>
    </row>
    <row r="74" spans="1:4" ht="13" x14ac:dyDescent="0.3">
      <c r="A74" s="62">
        <v>2008</v>
      </c>
      <c r="B74" s="60">
        <v>1.2490000000000001</v>
      </c>
      <c r="C74" s="141"/>
      <c r="D74" s="162">
        <v>1.288</v>
      </c>
    </row>
    <row r="75" spans="1:4" ht="13" x14ac:dyDescent="0.3">
      <c r="A75" s="62">
        <v>2009</v>
      </c>
      <c r="B75" s="60">
        <v>1.2490000000000001</v>
      </c>
      <c r="C75" s="141"/>
      <c r="D75" s="162">
        <v>1.2949999999999999</v>
      </c>
    </row>
    <row r="76" spans="1:4" ht="13" x14ac:dyDescent="0.3">
      <c r="A76" s="62">
        <v>2010</v>
      </c>
      <c r="B76" s="60">
        <v>1.234</v>
      </c>
      <c r="C76" s="141"/>
      <c r="D76" s="162">
        <v>1.2589999999999999</v>
      </c>
    </row>
    <row r="77" spans="1:4" ht="13" x14ac:dyDescent="0.3">
      <c r="A77" s="62">
        <v>2011</v>
      </c>
      <c r="B77" s="60">
        <v>1.1930000000000001</v>
      </c>
      <c r="C77" s="141"/>
      <c r="D77" s="162">
        <v>1.2230000000000001</v>
      </c>
    </row>
    <row r="78" spans="1:4" ht="13" x14ac:dyDescent="0.3">
      <c r="A78" s="62">
        <v>2012</v>
      </c>
      <c r="B78" s="60">
        <v>1.1599999999999999</v>
      </c>
      <c r="C78" s="141"/>
      <c r="D78" s="162">
        <v>1.1950000000000001</v>
      </c>
    </row>
    <row r="79" spans="1:4" ht="13" x14ac:dyDescent="0.3">
      <c r="A79" s="62">
        <v>2013</v>
      </c>
      <c r="B79" s="60">
        <v>1.143</v>
      </c>
      <c r="C79" s="141"/>
      <c r="D79" s="162">
        <v>1.1759999999999999</v>
      </c>
    </row>
    <row r="80" spans="1:4" ht="13" x14ac:dyDescent="0.3">
      <c r="A80" s="62">
        <v>2014</v>
      </c>
      <c r="B80" s="60">
        <v>1.131</v>
      </c>
      <c r="C80" s="141"/>
      <c r="D80" s="162">
        <v>1.171</v>
      </c>
    </row>
    <row r="81" spans="1:7" ht="13" x14ac:dyDescent="0.3">
      <c r="A81" s="62">
        <v>2015</v>
      </c>
      <c r="B81" s="60">
        <v>1.1339999999999999</v>
      </c>
      <c r="C81" s="141"/>
      <c r="D81" s="162">
        <v>1.173</v>
      </c>
    </row>
    <row r="82" spans="1:7" ht="13" x14ac:dyDescent="0.3">
      <c r="A82" s="62">
        <v>2016</v>
      </c>
      <c r="B82" s="162">
        <v>1.1299999999999999</v>
      </c>
      <c r="C82" s="141"/>
      <c r="D82" s="162">
        <v>1.161</v>
      </c>
    </row>
    <row r="83" spans="1:7" ht="13" x14ac:dyDescent="0.3">
      <c r="A83" s="62">
        <v>2017</v>
      </c>
      <c r="B83" s="162">
        <v>1.121</v>
      </c>
      <c r="C83" s="141"/>
      <c r="D83" s="162">
        <v>1.1559999999999999</v>
      </c>
    </row>
    <row r="84" spans="1:7" ht="13" x14ac:dyDescent="0.3">
      <c r="A84" s="62">
        <v>2018</v>
      </c>
      <c r="B84" s="8">
        <v>1.109</v>
      </c>
      <c r="C84" s="140"/>
      <c r="D84" s="8">
        <v>1.1419999999999999</v>
      </c>
    </row>
    <row r="85" spans="1:7" ht="13" x14ac:dyDescent="0.3">
      <c r="A85" s="62">
        <v>2019</v>
      </c>
      <c r="B85" s="8">
        <v>1.0980000000000001</v>
      </c>
      <c r="C85" s="140"/>
      <c r="D85" s="8">
        <v>1.1319999999999999</v>
      </c>
    </row>
    <row r="86" spans="1:7" ht="13" x14ac:dyDescent="0.3">
      <c r="A86" s="62">
        <v>2020</v>
      </c>
      <c r="B86" s="60">
        <v>1.095</v>
      </c>
      <c r="C86" s="60"/>
      <c r="D86" s="8">
        <v>1.129</v>
      </c>
      <c r="G86" s="6" t="s">
        <v>0</v>
      </c>
    </row>
    <row r="87" spans="1:7" ht="13" x14ac:dyDescent="0.3">
      <c r="A87" s="62">
        <v>2021</v>
      </c>
      <c r="B87" s="60">
        <v>1.071</v>
      </c>
      <c r="C87" s="60"/>
      <c r="D87" s="8">
        <v>1.091</v>
      </c>
    </row>
    <row r="88" spans="1:7" ht="13" x14ac:dyDescent="0.3">
      <c r="A88" s="62">
        <v>2022</v>
      </c>
      <c r="B88" s="60">
        <v>1</v>
      </c>
      <c r="C88" s="60"/>
      <c r="D88" s="8">
        <v>1</v>
      </c>
    </row>
  </sheetData>
  <phoneticPr fontId="0" type="noConversion"/>
  <pageMargins left="0.74803149606299213" right="0.39370078740157483" top="0.78740157480314965" bottom="1.0629921259842521" header="0.39370078740157483" footer="0.39370078740157483"/>
  <pageSetup paperSize="9" orientation="portrait" r:id="rId1"/>
  <headerFooter alignWithMargins="0">
    <oddFooter>&amp;L&amp;G
PL 450 | 00101 Helsinki | puh. 020 634 1502 | faksi 020 634 1530 | tilasto@kela.fi | www.kela.fi/tilasto&amp;R&amp;P(&amp;N)</oddFooter>
  </headerFooter>
  <rowBreaks count="1" manualBreakCount="1">
    <brk id="52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3">
    <pageSetUpPr autoPageBreaks="0"/>
  </sheetPr>
  <dimension ref="A1:F14"/>
  <sheetViews>
    <sheetView zoomScaleNormal="100" workbookViewId="0"/>
  </sheetViews>
  <sheetFormatPr defaultColWidth="9.08984375" defaultRowHeight="12.5" x14ac:dyDescent="0.25"/>
  <cols>
    <col min="1" max="1" width="6.08984375" style="9" customWidth="1"/>
    <col min="2" max="2" width="22.6328125" style="9" customWidth="1"/>
    <col min="3" max="3" width="11.08984375" style="9" customWidth="1"/>
    <col min="4" max="4" width="10.6328125" style="9" customWidth="1"/>
    <col min="5" max="5" width="14.36328125" style="6" hidden="1" customWidth="1"/>
    <col min="6" max="16384" width="9.08984375" style="9"/>
  </cols>
  <sheetData>
    <row r="1" spans="1:6" s="46" customFormat="1" ht="17.5" x14ac:dyDescent="0.35">
      <c r="A1" s="21" t="s">
        <v>1</v>
      </c>
      <c r="B1" s="21" t="s">
        <v>106</v>
      </c>
    </row>
    <row r="2" spans="1:6" s="33" customFormat="1" ht="6.75" customHeight="1" x14ac:dyDescent="0.25">
      <c r="C2" s="78">
        <v>1000000</v>
      </c>
    </row>
    <row r="3" spans="1:6" x14ac:dyDescent="0.25">
      <c r="A3" s="49" t="s">
        <v>57</v>
      </c>
      <c r="B3" s="49"/>
      <c r="C3" s="126" t="s">
        <v>43</v>
      </c>
      <c r="D3" s="68" t="s">
        <v>58</v>
      </c>
      <c r="E3" s="76" t="s">
        <v>44</v>
      </c>
    </row>
    <row r="4" spans="1:6" x14ac:dyDescent="0.25">
      <c r="A4" s="141" t="s">
        <v>38</v>
      </c>
      <c r="B4" s="51"/>
      <c r="C4" s="52">
        <f>E4/$C$2</f>
        <v>1565.008002</v>
      </c>
      <c r="D4" s="53">
        <f>C4/$C$8%</f>
        <v>69.589980103663876</v>
      </c>
      <c r="E4" s="25">
        <v>1565008002</v>
      </c>
      <c r="F4" s="163" t="str">
        <f>A4&amp;"
"&amp;FIXED(C4,1)&amp;" million euros, "&amp;FIXED(D4,1)&amp;" %"</f>
        <v>General housing allowance
1 565,0 million euros, 69,6 %</v>
      </c>
    </row>
    <row r="5" spans="1:6" x14ac:dyDescent="0.25">
      <c r="A5" s="141" t="s">
        <v>39</v>
      </c>
      <c r="B5" s="22"/>
      <c r="C5" s="54">
        <f>E5/$C$2</f>
        <v>650.22897599999999</v>
      </c>
      <c r="D5" s="55">
        <f>C5/$C$8%</f>
        <v>28.913220536150163</v>
      </c>
      <c r="E5" s="74">
        <v>650228976</v>
      </c>
      <c r="F5" s="163" t="str">
        <f t="shared" ref="F5:F7" si="0">A5&amp;"
"&amp;FIXED(C5,1)&amp;" million euros, "&amp;FIXED(D5,1)&amp;" %"</f>
        <v>Pensioners´ housing allowance
650,2 million euros, 28,9 %</v>
      </c>
    </row>
    <row r="6" spans="1:6" x14ac:dyDescent="0.25">
      <c r="A6" s="177" t="s">
        <v>40</v>
      </c>
      <c r="B6" s="22"/>
      <c r="C6" s="54">
        <f>E6/$C$2</f>
        <v>15.675876000000001</v>
      </c>
      <c r="D6" s="55">
        <f>C6/$C$8%</f>
        <v>0.69704685059335703</v>
      </c>
      <c r="E6" s="74">
        <v>15675876</v>
      </c>
      <c r="F6" s="163" t="str">
        <f t="shared" si="0"/>
        <v>Students´ housing supplement
15,7 million euros, 0,7 %</v>
      </c>
    </row>
    <row r="7" spans="1:6" x14ac:dyDescent="0.25">
      <c r="A7" s="178" t="s">
        <v>41</v>
      </c>
      <c r="B7" s="41"/>
      <c r="C7" s="42">
        <f>E7/$C$2</f>
        <v>17.985621999999999</v>
      </c>
      <c r="D7" s="43">
        <f>C7/$C$8%</f>
        <v>0.79975250959261179</v>
      </c>
      <c r="E7" s="75">
        <v>17985622</v>
      </c>
      <c r="F7" s="163" t="str">
        <f t="shared" si="0"/>
        <v>Conscripts´ housing assistance
18,0 million euros, 0,8 %</v>
      </c>
    </row>
    <row r="8" spans="1:6" x14ac:dyDescent="0.25">
      <c r="A8" s="140" t="s">
        <v>42</v>
      </c>
      <c r="C8" s="39">
        <f>SUM(C4:C7)</f>
        <v>2248.8984759999998</v>
      </c>
      <c r="D8" s="40">
        <f>C8/$C$8%</f>
        <v>100</v>
      </c>
      <c r="E8" s="77">
        <v>2248898476</v>
      </c>
    </row>
    <row r="9" spans="1:6" x14ac:dyDescent="0.25">
      <c r="B9" s="79" t="str">
        <f>"Total expenditure
"&amp;FIXED(C8,1)&amp;" million euros."</f>
        <v>Total expenditure
2 248,9 million euros.</v>
      </c>
    </row>
    <row r="10" spans="1:6" s="48" customFormat="1" ht="10" x14ac:dyDescent="0.2">
      <c r="A10" s="142" t="s">
        <v>108</v>
      </c>
    </row>
    <row r="11" spans="1:6" s="38" customFormat="1" x14ac:dyDescent="0.25">
      <c r="B11" s="15"/>
    </row>
    <row r="12" spans="1:6" ht="13.5" x14ac:dyDescent="0.3">
      <c r="C12" s="44"/>
    </row>
    <row r="14" spans="1:6" x14ac:dyDescent="0.25">
      <c r="B14" s="142"/>
    </row>
  </sheetData>
  <phoneticPr fontId="0" type="noConversion"/>
  <pageMargins left="0.74803149606299213" right="0.39370078740157483" top="0.98425196850393704" bottom="1.0629921259842521" header="0.39370078740157483" footer="0.39370078740157483"/>
  <pageSetup paperSize="9" orientation="portrait" r:id="rId1"/>
  <headerFooter alignWithMargins="0">
    <oddHeader>&amp;L&amp;G</oddHeader>
    <oddFooter>&amp;LKela | Statistical Information Service&amp;2
&amp;G
&amp;10PO Box 450 | FIN-00101 HELSINKI | tilastot@kela.fi | www.kela.fi/statistics&amp;R&amp;P(&amp;N)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6"/>
  <dimension ref="A1:K56"/>
  <sheetViews>
    <sheetView zoomScaleNormal="100" workbookViewId="0">
      <pane xSplit="1" ySplit="4" topLeftCell="B5" activePane="bottomRight" state="frozen"/>
      <selection activeCell="A10" sqref="A10"/>
      <selection pane="topRight" activeCell="A10" sqref="A10"/>
      <selection pane="bottomLeft" activeCell="A10" sqref="A10"/>
      <selection pane="bottomRight" activeCell="B5" sqref="B5"/>
    </sheetView>
  </sheetViews>
  <sheetFormatPr defaultColWidth="9.08984375" defaultRowHeight="12.5" x14ac:dyDescent="0.25"/>
  <cols>
    <col min="1" max="1" width="6.08984375" style="9" customWidth="1"/>
    <col min="2" max="2" width="11.08984375" style="9" customWidth="1"/>
    <col min="3" max="3" width="13.54296875" style="9" customWidth="1"/>
    <col min="4" max="4" width="12.453125" style="9" bestFit="1" customWidth="1"/>
    <col min="5" max="5" width="15" style="9" bestFit="1" customWidth="1"/>
    <col min="6" max="6" width="2.6328125" style="9" customWidth="1"/>
    <col min="7" max="7" width="12.6328125" style="9" bestFit="1" customWidth="1"/>
    <col min="8" max="8" width="13.453125" style="9" customWidth="1"/>
    <col min="9" max="9" width="12.453125" style="9" bestFit="1" customWidth="1"/>
    <col min="10" max="10" width="14.453125" style="9" bestFit="1" customWidth="1"/>
    <col min="11" max="16384" width="9.08984375" style="9"/>
  </cols>
  <sheetData>
    <row r="1" spans="1:11" s="32" customFormat="1" ht="17.5" x14ac:dyDescent="0.35">
      <c r="A1" s="59" t="s">
        <v>2</v>
      </c>
      <c r="B1" s="32" t="str">
        <f>"Expenditure on housing benefits, 1975–"&amp;A52</f>
        <v>Expenditure on housing benefits, 1975–2022</v>
      </c>
      <c r="C1" s="24"/>
      <c r="D1" s="24"/>
      <c r="E1" s="24"/>
    </row>
    <row r="2" spans="1:11" ht="6.75" customHeight="1" x14ac:dyDescent="0.25">
      <c r="A2" s="27"/>
      <c r="B2" s="79" t="str">
        <f>LEFT(B1,(LEN(B1)-9))&amp;"2000–"&amp;RIGHT(B1,4)</f>
        <v>Expenditure on housing benefits, 2000–2022</v>
      </c>
      <c r="C2" s="27"/>
      <c r="D2" s="104" t="s">
        <v>109</v>
      </c>
      <c r="E2" s="104" t="str">
        <f>"at "&amp;RIGHT(B1,4)&amp;" prices"</f>
        <v>at 2022 prices</v>
      </c>
      <c r="G2" s="79">
        <v>1000000</v>
      </c>
    </row>
    <row r="3" spans="1:11" x14ac:dyDescent="0.25">
      <c r="A3" s="119" t="s">
        <v>45</v>
      </c>
      <c r="B3" s="126" t="str">
        <f>D2&amp;" ("&amp;E2&amp;")"</f>
        <v>Million euros (at 2022 prices) (at 2022 prices)</v>
      </c>
      <c r="C3" s="143"/>
      <c r="D3" s="108"/>
      <c r="E3" s="108"/>
      <c r="G3" s="126" t="s">
        <v>102</v>
      </c>
      <c r="H3" s="50"/>
      <c r="I3" s="49"/>
      <c r="J3" s="49"/>
    </row>
    <row r="4" spans="1:11" s="10" customFormat="1" ht="44.4" customHeight="1" x14ac:dyDescent="0.25">
      <c r="A4" s="154" t="str">
        <f>A3</f>
        <v>Year</v>
      </c>
      <c r="B4" s="151" t="s">
        <v>38</v>
      </c>
      <c r="C4" s="181" t="s">
        <v>59</v>
      </c>
      <c r="D4" s="181" t="s">
        <v>60</v>
      </c>
      <c r="E4" s="152" t="s">
        <v>61</v>
      </c>
      <c r="G4" s="122" t="str">
        <f>B4</f>
        <v>General housing allowance</v>
      </c>
      <c r="H4" s="122" t="str">
        <f t="shared" ref="H4:J4" si="0">C4</f>
        <v>Housing allowance for pensioners</v>
      </c>
      <c r="I4" s="122" t="str">
        <f t="shared" si="0"/>
        <v>Housing supplement for students</v>
      </c>
      <c r="J4" s="122" t="str">
        <f t="shared" si="0"/>
        <v>Housing assistance for conscripts</v>
      </c>
      <c r="K4" s="180"/>
    </row>
    <row r="5" spans="1:11" ht="18" customHeight="1" x14ac:dyDescent="0.25">
      <c r="A5" s="85">
        <v>1975</v>
      </c>
      <c r="B5" s="105">
        <f>G5/$G$2*'Inflation factors 2022'!$B41</f>
        <v>98.160528648290452</v>
      </c>
      <c r="C5" s="149">
        <f>H5/$G$2*'Inflation factors 2022'!$B41</f>
        <v>128.7199385104941</v>
      </c>
      <c r="D5" s="149">
        <f>I5/$G$2*'Inflation factors 2022'!$B41</f>
        <v>0</v>
      </c>
      <c r="E5" s="107">
        <f>J5/$G$2*'Inflation factors 2022'!$B41</f>
        <v>0</v>
      </c>
      <c r="G5" s="25">
        <v>17827920.204920169</v>
      </c>
      <c r="H5" s="64">
        <v>23378121.778150037</v>
      </c>
      <c r="I5" s="25">
        <v>0</v>
      </c>
      <c r="J5" s="64">
        <v>0</v>
      </c>
    </row>
    <row r="6" spans="1:11" x14ac:dyDescent="0.25">
      <c r="A6" s="85">
        <v>1976</v>
      </c>
      <c r="B6" s="105">
        <f>G6/$G$2*'Inflation factors 2022'!$B42</f>
        <v>116.61478069135329</v>
      </c>
      <c r="C6" s="149">
        <f>H6/$G$2*'Inflation factors 2022'!$B42</f>
        <v>137.67022720506984</v>
      </c>
      <c r="D6" s="149">
        <f>I6/$G$2*'Inflation factors 2022'!$B42</f>
        <v>0</v>
      </c>
      <c r="E6" s="107">
        <f>J6/$G$2*'Inflation factors 2022'!$B42</f>
        <v>0</v>
      </c>
      <c r="G6" s="25">
        <v>24219061.410457589</v>
      </c>
      <c r="H6" s="64">
        <v>28591947.498456873</v>
      </c>
      <c r="I6" s="25">
        <v>0</v>
      </c>
      <c r="J6" s="64">
        <v>0</v>
      </c>
    </row>
    <row r="7" spans="1:11" x14ac:dyDescent="0.25">
      <c r="A7" s="85">
        <v>1977</v>
      </c>
      <c r="B7" s="105">
        <f>G7/$G$2*'Inflation factors 2022'!$B43</f>
        <v>168.92627145867704</v>
      </c>
      <c r="C7" s="149">
        <f>H7/$G$2*'Inflation factors 2022'!$B43</f>
        <v>141.61053394621013</v>
      </c>
      <c r="D7" s="149">
        <f>I7/$G$2*'Inflation factors 2022'!$B43</f>
        <v>0</v>
      </c>
      <c r="E7" s="107">
        <f>J7/$G$2*'Inflation factors 2022'!$B43</f>
        <v>0</v>
      </c>
      <c r="G7" s="25">
        <v>39524162.718455091</v>
      </c>
      <c r="H7" s="64">
        <v>33133021.512917671</v>
      </c>
      <c r="I7" s="25">
        <v>0</v>
      </c>
      <c r="J7" s="64">
        <v>0</v>
      </c>
    </row>
    <row r="8" spans="1:11" x14ac:dyDescent="0.25">
      <c r="A8" s="85">
        <v>1978</v>
      </c>
      <c r="B8" s="105">
        <f>G8/$G$2*'Inflation factors 2022'!$B44</f>
        <v>208.53419176450998</v>
      </c>
      <c r="C8" s="149">
        <f>H8/$G$2*'Inflation factors 2022'!$B44</f>
        <v>147.71171916652793</v>
      </c>
      <c r="D8" s="149">
        <f>I8/$G$2*'Inflation factors 2022'!$B44</f>
        <v>0</v>
      </c>
      <c r="E8" s="107">
        <f>J8/$G$2*'Inflation factors 2022'!$B44</f>
        <v>0</v>
      </c>
      <c r="G8" s="25">
        <v>52474633.055991441</v>
      </c>
      <c r="H8" s="64">
        <v>37169531.747993946</v>
      </c>
      <c r="I8" s="25">
        <v>0</v>
      </c>
      <c r="J8" s="64">
        <v>0</v>
      </c>
    </row>
    <row r="9" spans="1:11" x14ac:dyDescent="0.25">
      <c r="A9" s="85">
        <v>1979</v>
      </c>
      <c r="B9" s="105">
        <f>G9/$G$2*'Inflation factors 2022'!$B45</f>
        <v>209.31727475011479</v>
      </c>
      <c r="C9" s="149">
        <f>H9/$G$2*'Inflation factors 2022'!$B45</f>
        <v>155.11905182374579</v>
      </c>
      <c r="D9" s="149">
        <f>I9/$G$2*'Inflation factors 2022'!$B45</f>
        <v>0</v>
      </c>
      <c r="E9" s="107">
        <f>J9/$G$2*'Inflation factors 2022'!$B45</f>
        <v>0</v>
      </c>
      <c r="G9" s="25">
        <v>56511143.291067705</v>
      </c>
      <c r="H9" s="64">
        <v>41878793.688916244</v>
      </c>
      <c r="I9" s="25">
        <v>0</v>
      </c>
      <c r="J9" s="64">
        <v>0</v>
      </c>
    </row>
    <row r="10" spans="1:11" ht="18" customHeight="1" x14ac:dyDescent="0.25">
      <c r="A10" s="85">
        <v>1980</v>
      </c>
      <c r="B10" s="105">
        <f>G10/$G$2*'Inflation factors 2022'!$B46</f>
        <v>228.93740549940878</v>
      </c>
      <c r="C10" s="149">
        <f>H10/$G$2*'Inflation factors 2022'!$B46</f>
        <v>161.06304860799261</v>
      </c>
      <c r="D10" s="149">
        <f>I10/$G$2*'Inflation factors 2022'!$B46</f>
        <v>0</v>
      </c>
      <c r="E10" s="107">
        <f>J10/$G$2*'Inflation factors 2022'!$B46</f>
        <v>0</v>
      </c>
      <c r="G10" s="25">
        <v>68957049.849219516</v>
      </c>
      <c r="H10" s="64">
        <v>48512966.448190548</v>
      </c>
      <c r="I10" s="25">
        <v>0</v>
      </c>
      <c r="J10" s="64">
        <v>0</v>
      </c>
    </row>
    <row r="11" spans="1:11" x14ac:dyDescent="0.25">
      <c r="A11" s="85">
        <v>1981</v>
      </c>
      <c r="B11" s="105">
        <f>G11/$G$2*'Inflation factors 2022'!$B47</f>
        <v>228.73843918240487</v>
      </c>
      <c r="C11" s="149">
        <f>H11/$G$2*'Inflation factors 2022'!$B47</f>
        <v>194.35292218112832</v>
      </c>
      <c r="D11" s="149">
        <f>I11/$G$2*'Inflation factors 2022'!$B47</f>
        <v>0</v>
      </c>
      <c r="E11" s="107">
        <f>J11/$G$2*'Inflation factors 2022'!$B47</f>
        <v>0</v>
      </c>
      <c r="G11" s="25">
        <v>77198258.245833576</v>
      </c>
      <c r="H11" s="64">
        <v>65593291.319989309</v>
      </c>
      <c r="I11" s="25">
        <v>0</v>
      </c>
      <c r="J11" s="64">
        <v>0</v>
      </c>
    </row>
    <row r="12" spans="1:11" x14ac:dyDescent="0.25">
      <c r="A12" s="85">
        <v>1982</v>
      </c>
      <c r="B12" s="105">
        <f>G12/$G$2*'Inflation factors 2022'!$B48</f>
        <v>244.02722626153562</v>
      </c>
      <c r="C12" s="149">
        <f>H12/$G$2*'Inflation factors 2022'!$B48</f>
        <v>204.80041979706445</v>
      </c>
      <c r="D12" s="149">
        <f>I12/$G$2*'Inflation factors 2022'!$B48</f>
        <v>0</v>
      </c>
      <c r="E12" s="107">
        <f>J12/$G$2*'Inflation factors 2022'!$B48</f>
        <v>0</v>
      </c>
      <c r="G12" s="25">
        <v>89980540.656908408</v>
      </c>
      <c r="H12" s="64">
        <v>75516378.981218457</v>
      </c>
      <c r="I12" s="25">
        <v>0</v>
      </c>
      <c r="J12" s="64">
        <v>0</v>
      </c>
    </row>
    <row r="13" spans="1:11" x14ac:dyDescent="0.25">
      <c r="A13" s="85">
        <v>1983</v>
      </c>
      <c r="B13" s="105">
        <f>G13/$G$2*'Inflation factors 2022'!$B49</f>
        <v>243.25726193419482</v>
      </c>
      <c r="C13" s="149">
        <f>H13/$G$2*'Inflation factors 2022'!$B49</f>
        <v>193.26138253839315</v>
      </c>
      <c r="D13" s="149">
        <f>I13/$G$2*'Inflation factors 2022'!$B49</f>
        <v>0</v>
      </c>
      <c r="E13" s="107">
        <f>J13/$G$2*'Inflation factors 2022'!$B49</f>
        <v>0</v>
      </c>
      <c r="G13" s="25">
        <v>97380809.421214893</v>
      </c>
      <c r="H13" s="64">
        <v>77366446.172295079</v>
      </c>
      <c r="I13" s="25">
        <v>0</v>
      </c>
      <c r="J13" s="64">
        <v>0</v>
      </c>
    </row>
    <row r="14" spans="1:11" x14ac:dyDescent="0.25">
      <c r="A14" s="85">
        <v>1984</v>
      </c>
      <c r="B14" s="105">
        <f>G14/$G$2*'Inflation factors 2022'!$B50</f>
        <v>230.13322165655015</v>
      </c>
      <c r="C14" s="149">
        <f>H14/$G$2*'Inflation factors 2022'!$B50</f>
        <v>184.9705587034729</v>
      </c>
      <c r="D14" s="149">
        <f>I14/$G$2*'Inflation factors 2022'!$B50</f>
        <v>0</v>
      </c>
      <c r="E14" s="107">
        <f>J14/$G$2*'Inflation factors 2022'!$B50</f>
        <v>0</v>
      </c>
      <c r="G14" s="25">
        <v>98558124.906445459</v>
      </c>
      <c r="H14" s="64">
        <v>79216513.363371685</v>
      </c>
      <c r="I14" s="25">
        <v>0</v>
      </c>
      <c r="J14" s="64">
        <v>0</v>
      </c>
    </row>
    <row r="15" spans="1:11" ht="18" customHeight="1" x14ac:dyDescent="0.25">
      <c r="A15" s="85">
        <v>1985</v>
      </c>
      <c r="B15" s="105">
        <f>G15/$G$2*'Inflation factors 2022'!$B51</f>
        <v>219.91664606364566</v>
      </c>
      <c r="C15" s="149">
        <f>H15/$G$2*'Inflation factors 2022'!$B51</f>
        <v>174.27819376258256</v>
      </c>
      <c r="D15" s="149">
        <f>I15/$G$2*'Inflation factors 2022'!$B51</f>
        <v>0</v>
      </c>
      <c r="E15" s="107">
        <f>J15/$G$2*'Inflation factors 2022'!$B51</f>
        <v>0</v>
      </c>
      <c r="G15" s="25">
        <v>99735440.391676039</v>
      </c>
      <c r="H15" s="64">
        <v>79037729.597543105</v>
      </c>
      <c r="I15" s="25">
        <v>0</v>
      </c>
      <c r="J15" s="64">
        <v>0</v>
      </c>
    </row>
    <row r="16" spans="1:11" x14ac:dyDescent="0.25">
      <c r="A16" s="85">
        <v>1986</v>
      </c>
      <c r="B16" s="105">
        <f>G16/$G$2*'Inflation factors 2022'!$B52</f>
        <v>213.0528967847514</v>
      </c>
      <c r="C16" s="149">
        <f>H16/$G$2*'Inflation factors 2022'!$B52</f>
        <v>171.51653371411078</v>
      </c>
      <c r="D16" s="149">
        <f>I16/$G$2*'Inflation factors 2022'!$B52</f>
        <v>0</v>
      </c>
      <c r="E16" s="107">
        <f>J16/$G$2*'Inflation factors 2022'!$B52</f>
        <v>0</v>
      </c>
      <c r="G16" s="25">
        <v>100071816.24459906</v>
      </c>
      <c r="H16" s="64">
        <v>80562016.775063783</v>
      </c>
      <c r="I16" s="25">
        <v>0</v>
      </c>
      <c r="J16" s="64">
        <v>0</v>
      </c>
    </row>
    <row r="17" spans="1:10" x14ac:dyDescent="0.25">
      <c r="A17" s="85">
        <v>1987</v>
      </c>
      <c r="B17" s="105">
        <f>G17/$G$2*'Inflation factors 2022'!$B53</f>
        <v>186.11120922073491</v>
      </c>
      <c r="C17" s="149">
        <f>H17/$G$2*'Inflation factors 2022'!$B53</f>
        <v>163.32208156105304</v>
      </c>
      <c r="D17" s="149">
        <f>I17/$G$2*'Inflation factors 2022'!$B53</f>
        <v>0</v>
      </c>
      <c r="E17" s="107">
        <f>J17/$G$2*'Inflation factors 2022'!$B53</f>
        <v>0</v>
      </c>
      <c r="G17" s="25">
        <v>90653292.362754449</v>
      </c>
      <c r="H17" s="64">
        <v>79552889.216294721</v>
      </c>
      <c r="I17" s="25">
        <v>0</v>
      </c>
      <c r="J17" s="64">
        <v>0</v>
      </c>
    </row>
    <row r="18" spans="1:10" x14ac:dyDescent="0.25">
      <c r="A18" s="85">
        <v>1988</v>
      </c>
      <c r="B18" s="105">
        <f>G18/$G$2*'Inflation factors 2022'!$B54</f>
        <v>224.80519633417595</v>
      </c>
      <c r="C18" s="149">
        <f>H18/$G$2*'Inflation factors 2022'!$B54</f>
        <v>163.25531095424782</v>
      </c>
      <c r="D18" s="149">
        <f>I18/$G$2*'Inflation factors 2022'!$B54</f>
        <v>0</v>
      </c>
      <c r="E18" s="107">
        <f>J18/$G$2*'Inflation factors 2022'!$B54</f>
        <v>0</v>
      </c>
      <c r="G18" s="25">
        <v>114872353.77321203</v>
      </c>
      <c r="H18" s="64">
        <v>83421211.524909467</v>
      </c>
      <c r="I18" s="25">
        <v>0</v>
      </c>
      <c r="J18" s="64">
        <v>0</v>
      </c>
    </row>
    <row r="19" spans="1:10" x14ac:dyDescent="0.25">
      <c r="A19" s="85">
        <v>1989</v>
      </c>
      <c r="B19" s="105">
        <f>G19/$G$2*'Inflation factors 2022'!$B55</f>
        <v>256.29821737616743</v>
      </c>
      <c r="C19" s="149">
        <f>H19/$G$2*'Inflation factors 2022'!$B55</f>
        <v>161.18996321730049</v>
      </c>
      <c r="D19" s="149">
        <f>I19/$G$2*'Inflation factors 2022'!$B55</f>
        <v>0</v>
      </c>
      <c r="E19" s="107">
        <f>J19/$G$2*'Inflation factors 2022'!$B55</f>
        <v>0</v>
      </c>
      <c r="G19" s="25">
        <v>139595978.96305415</v>
      </c>
      <c r="H19" s="64">
        <v>87794097.612908751</v>
      </c>
      <c r="I19" s="25">
        <v>0</v>
      </c>
      <c r="J19" s="64">
        <v>0</v>
      </c>
    </row>
    <row r="20" spans="1:10" ht="18" customHeight="1" x14ac:dyDescent="0.25">
      <c r="A20" s="85">
        <v>1990</v>
      </c>
      <c r="B20" s="105">
        <f>G20/$G$2*'Inflation factors 2022'!$B56</f>
        <v>278.61456877456595</v>
      </c>
      <c r="C20" s="149">
        <f>H20/$G$2*'Inflation factors 2022'!$B56</f>
        <v>161.61479128719267</v>
      </c>
      <c r="D20" s="149">
        <f>I20/$G$2*'Inflation factors 2022'!$B56</f>
        <v>84.923583815612218</v>
      </c>
      <c r="E20" s="107">
        <f>J20/$G$2*'Inflation factors 2022'!$B56</f>
        <v>0</v>
      </c>
      <c r="G20" s="25">
        <v>160955845.62366605</v>
      </c>
      <c r="H20" s="64">
        <v>93364986.3010934</v>
      </c>
      <c r="I20" s="25">
        <v>49060418.14882277</v>
      </c>
      <c r="J20" s="64">
        <v>0</v>
      </c>
    </row>
    <row r="21" spans="1:10" x14ac:dyDescent="0.25">
      <c r="A21" s="85">
        <v>1991</v>
      </c>
      <c r="B21" s="105">
        <f>G21/$G$2*'Inflation factors 2022'!$B57</f>
        <v>357.79626723716012</v>
      </c>
      <c r="C21" s="149">
        <f>H21/$G$2*'Inflation factors 2022'!$B57</f>
        <v>183.61908764777411</v>
      </c>
      <c r="D21" s="149">
        <f>I21/$G$2*'Inflation factors 2022'!$B57</f>
        <v>90.511274477650346</v>
      </c>
      <c r="E21" s="107">
        <f>J21/$G$2*'Inflation factors 2022'!$B57</f>
        <v>0</v>
      </c>
      <c r="G21" s="25">
        <v>215280545.87073413</v>
      </c>
      <c r="H21" s="64">
        <v>110480798.82537551</v>
      </c>
      <c r="I21" s="25">
        <v>54459250.588237278</v>
      </c>
      <c r="J21" s="64">
        <v>0</v>
      </c>
    </row>
    <row r="22" spans="1:10" x14ac:dyDescent="0.25">
      <c r="A22" s="85">
        <v>1992</v>
      </c>
      <c r="B22" s="105">
        <f>G22/$G$2*'Inflation factors 2022'!$B58</f>
        <v>509.50850442250157</v>
      </c>
      <c r="C22" s="149">
        <f>H22/$G$2*'Inflation factors 2022'!$B58</f>
        <v>228.11731107870688</v>
      </c>
      <c r="D22" s="149">
        <f>I22/$G$2*'Inflation factors 2022'!$B58</f>
        <v>104.13590929961501</v>
      </c>
      <c r="E22" s="107">
        <f>J22/$G$2*'Inflation factors 2022'!$B58</f>
        <v>0</v>
      </c>
      <c r="G22" s="25">
        <v>314511422.48302561</v>
      </c>
      <c r="H22" s="64">
        <v>140813154.9868561</v>
      </c>
      <c r="I22" s="25">
        <v>64281425.493589513</v>
      </c>
      <c r="J22" s="64">
        <v>0</v>
      </c>
    </row>
    <row r="23" spans="1:10" x14ac:dyDescent="0.25">
      <c r="A23" s="85">
        <v>1993</v>
      </c>
      <c r="B23" s="105">
        <f>G23/$G$2*'Inflation factors 2022'!$B59</f>
        <v>506.87014042009974</v>
      </c>
      <c r="C23" s="149">
        <f>H23/$G$2*'Inflation factors 2022'!$B59</f>
        <v>245.59259603110132</v>
      </c>
      <c r="D23" s="149">
        <f>I23/$G$2*'Inflation factors 2022'!$B59</f>
        <v>132.309388418243</v>
      </c>
      <c r="E23" s="107">
        <f>J23/$G$2*'Inflation factors 2022'!$B59</f>
        <v>4.844493443193687</v>
      </c>
      <c r="G23" s="25">
        <v>319388872.35040945</v>
      </c>
      <c r="H23" s="64">
        <v>154752738.5199126</v>
      </c>
      <c r="I23" s="25">
        <v>83370755.146971017</v>
      </c>
      <c r="J23" s="64">
        <v>3052610.8652764251</v>
      </c>
    </row>
    <row r="24" spans="1:10" x14ac:dyDescent="0.25">
      <c r="A24" s="85">
        <v>1994</v>
      </c>
      <c r="B24" s="105">
        <f>G24/$G$2*'Inflation factors 2022'!$B60</f>
        <v>600.55365683319997</v>
      </c>
      <c r="C24" s="149">
        <f>H24/$G$2*'Inflation factors 2022'!$B60</f>
        <v>265.88151328768714</v>
      </c>
      <c r="D24" s="149">
        <f>I24/$G$2*'Inflation factors 2022'!$B60</f>
        <v>155.00031114766395</v>
      </c>
      <c r="E24" s="107">
        <f>J24/$G$2*'Inflation factors 2022'!$B60</f>
        <v>5.9805827038900183</v>
      </c>
      <c r="G24" s="25">
        <v>382518252.75999999</v>
      </c>
      <c r="H24" s="64">
        <v>169351282.3488453</v>
      </c>
      <c r="I24" s="25">
        <v>98726312.832906976</v>
      </c>
      <c r="J24" s="64">
        <v>3809288.3464267631</v>
      </c>
    </row>
    <row r="25" spans="1:10" ht="18" customHeight="1" x14ac:dyDescent="0.25">
      <c r="A25" s="85">
        <v>1995</v>
      </c>
      <c r="B25" s="105">
        <f>G25/$G$2*'Inflation factors 2022'!$B61</f>
        <v>686.07445089630005</v>
      </c>
      <c r="C25" s="149">
        <f>H25/$G$2*'Inflation factors 2022'!$B61</f>
        <v>279.38232311255297</v>
      </c>
      <c r="D25" s="149">
        <f>I25/$G$2*'Inflation factors 2022'!$B61</f>
        <v>159.15595898232846</v>
      </c>
      <c r="E25" s="107">
        <f>J25/$G$2*'Inflation factors 2022'!$B61</f>
        <v>9.4870814853684902</v>
      </c>
      <c r="G25" s="25">
        <v>441205434.66000003</v>
      </c>
      <c r="H25" s="64">
        <v>179667088.81836206</v>
      </c>
      <c r="I25" s="25">
        <v>102351099.02400544</v>
      </c>
      <c r="J25" s="64">
        <v>6101017.0323913125</v>
      </c>
    </row>
    <row r="26" spans="1:10" x14ac:dyDescent="0.25">
      <c r="A26" s="85">
        <v>1996</v>
      </c>
      <c r="B26" s="105">
        <f>G26/$G$2*'Inflation factors 2022'!$B62</f>
        <v>597.89290088120003</v>
      </c>
      <c r="C26" s="149">
        <f>H26/$G$2*'Inflation factors 2022'!$B62</f>
        <v>289.05610412850905</v>
      </c>
      <c r="D26" s="149">
        <f>I26/$G$2*'Inflation factors 2022'!$B62</f>
        <v>157.04547431518083</v>
      </c>
      <c r="E26" s="107">
        <f>J26/$G$2*'Inflation factors 2022'!$B62</f>
        <v>10.158924135472011</v>
      </c>
      <c r="G26" s="25">
        <v>386735382.19999999</v>
      </c>
      <c r="H26" s="64">
        <v>186970313.1491003</v>
      </c>
      <c r="I26" s="25">
        <v>101581807.44837052</v>
      </c>
      <c r="J26" s="64">
        <v>6571102.2868512357</v>
      </c>
    </row>
    <row r="27" spans="1:10" x14ac:dyDescent="0.25">
      <c r="A27" s="85">
        <v>1997</v>
      </c>
      <c r="B27" s="105">
        <f>G27/$G$2*'Inflation factors 2022'!$B63</f>
        <v>557.02095833585997</v>
      </c>
      <c r="C27" s="149">
        <f>H27/$G$2*'Inflation factors 2022'!$B63</f>
        <v>298.21478664551995</v>
      </c>
      <c r="D27" s="149">
        <f>I27/$G$2*'Inflation factors 2022'!$B63</f>
        <v>159.23717171819101</v>
      </c>
      <c r="E27" s="107">
        <f>J27/$G$2*'Inflation factors 2022'!$B63</f>
        <v>11.414239798981789</v>
      </c>
      <c r="G27" s="25">
        <v>364781243.18000001</v>
      </c>
      <c r="H27" s="64">
        <v>195294555.75999999</v>
      </c>
      <c r="I27" s="25">
        <v>104281055.4801513</v>
      </c>
      <c r="J27" s="64">
        <v>7474944.2036553966</v>
      </c>
    </row>
    <row r="28" spans="1:10" x14ac:dyDescent="0.25">
      <c r="A28" s="85">
        <v>1998</v>
      </c>
      <c r="B28" s="105">
        <f>G28/$G$2*'Inflation factors 2022'!$B64</f>
        <v>662.31806408177999</v>
      </c>
      <c r="C28" s="149">
        <f>H28/$G$2*'Inflation factors 2022'!$B64</f>
        <v>311.80738707126</v>
      </c>
      <c r="D28" s="149">
        <f>I28/$G$2*'Inflation factors 2022'!$B64</f>
        <v>155.68937640962505</v>
      </c>
      <c r="E28" s="107">
        <f>J28/$G$2*'Inflation factors 2022'!$B64</f>
        <v>11.641001861840344</v>
      </c>
      <c r="G28" s="25">
        <v>439786231.13</v>
      </c>
      <c r="H28" s="64">
        <v>207043417.71000001</v>
      </c>
      <c r="I28" s="25">
        <v>103379400.00639114</v>
      </c>
      <c r="J28" s="64">
        <v>7729748.9122445844</v>
      </c>
    </row>
    <row r="29" spans="1:10" x14ac:dyDescent="0.25">
      <c r="A29" s="85">
        <v>1999</v>
      </c>
      <c r="B29" s="105">
        <f>G29/$G$2*'Inflation factors 2022'!$B65</f>
        <v>739.66596616080005</v>
      </c>
      <c r="C29" s="149">
        <f>H29/$G$2*'Inflation factors 2022'!$B65</f>
        <v>326.25583559664</v>
      </c>
      <c r="D29" s="149">
        <f>I29/$G$2*'Inflation factors 2022'!$B65</f>
        <v>150.89670873046708</v>
      </c>
      <c r="E29" s="107">
        <f>J29/$G$2*'Inflation factors 2022'!$B65</f>
        <v>10.919252640129974</v>
      </c>
      <c r="G29" s="25">
        <v>497087342.85000002</v>
      </c>
      <c r="H29" s="64">
        <v>219257954.03</v>
      </c>
      <c r="I29" s="25">
        <v>101409078.44789454</v>
      </c>
      <c r="J29" s="64">
        <v>7338207.4194421871</v>
      </c>
    </row>
    <row r="30" spans="1:10" ht="18" customHeight="1" x14ac:dyDescent="0.25">
      <c r="A30" s="85">
        <v>2000</v>
      </c>
      <c r="B30" s="105">
        <f>G30/$G$2*'Inflation factors 2022'!$B66</f>
        <v>672.83323748639998</v>
      </c>
      <c r="C30" s="149">
        <f>H30/$G$2*'Inflation factors 2022'!$B66</f>
        <v>330.8093513856</v>
      </c>
      <c r="D30" s="149">
        <f>I30/$G$2*'Inflation factors 2022'!$B66</f>
        <v>210.48834709951515</v>
      </c>
      <c r="E30" s="107">
        <f>J30/$G$2*'Inflation factors 2022'!$B66</f>
        <v>11.219238007780374</v>
      </c>
      <c r="G30" s="25">
        <v>467245303.81</v>
      </c>
      <c r="H30" s="64">
        <v>229728716.24000001</v>
      </c>
      <c r="I30" s="25">
        <v>146172463.26355219</v>
      </c>
      <c r="J30" s="64">
        <v>7791137.5054030372</v>
      </c>
    </row>
    <row r="31" spans="1:10" x14ac:dyDescent="0.25">
      <c r="A31" s="85">
        <v>2001</v>
      </c>
      <c r="B31" s="105">
        <f>G31/$G$2*'Inflation factors 2022'!$B67</f>
        <v>562.19416620120001</v>
      </c>
      <c r="C31" s="149">
        <f>H31/$G$2*'Inflation factors 2022'!$B67</f>
        <v>345.36264482303994</v>
      </c>
      <c r="D31" s="149">
        <f>I31/$G$2*'Inflation factors 2022'!$B67</f>
        <v>293.75512107007887</v>
      </c>
      <c r="E31" s="107">
        <f>J31/$G$2*'Inflation factors 2022'!$B67</f>
        <v>13.121832979297748</v>
      </c>
      <c r="G31" s="25">
        <v>400423195.30000001</v>
      </c>
      <c r="H31" s="64">
        <v>245984789.75999999</v>
      </c>
      <c r="I31" s="25">
        <v>209227294.20945787</v>
      </c>
      <c r="J31" s="64">
        <v>9346034.8855397068</v>
      </c>
    </row>
    <row r="32" spans="1:10" x14ac:dyDescent="0.25">
      <c r="A32" s="85">
        <v>2002</v>
      </c>
      <c r="B32" s="105">
        <f>G32/$G$2*'Inflation factors 2022'!$B68</f>
        <v>570.31389332155993</v>
      </c>
      <c r="C32" s="149">
        <f>H32/$G$2*'Inflation factors 2022'!$B68</f>
        <v>357.18176733352004</v>
      </c>
      <c r="D32" s="149">
        <f>I32/$G$2*'Inflation factors 2022'!$B68</f>
        <v>303.51483999999999</v>
      </c>
      <c r="E32" s="107">
        <f>J32/$G$2*'Inflation factors 2022'!$B68</f>
        <v>14.787399999999998</v>
      </c>
      <c r="G32" s="25">
        <v>412672860.57999998</v>
      </c>
      <c r="H32" s="64">
        <v>258452798.36000001</v>
      </c>
      <c r="I32" s="25">
        <v>219620000</v>
      </c>
      <c r="J32" s="64">
        <v>10700000</v>
      </c>
    </row>
    <row r="33" spans="1:10" x14ac:dyDescent="0.25">
      <c r="A33" s="85">
        <v>2003</v>
      </c>
      <c r="B33" s="105">
        <f>G33/$G$2*'Inflation factors 2022'!$B69</f>
        <v>589.1817887671001</v>
      </c>
      <c r="C33" s="149">
        <f>H33/$G$2*'Inflation factors 2022'!$B69</f>
        <v>369.33866859850008</v>
      </c>
      <c r="D33" s="149">
        <f>I33/$G$2*'Inflation factors 2022'!$B69</f>
        <v>307.96230000000003</v>
      </c>
      <c r="E33" s="107">
        <f>J33/$G$2*'Inflation factors 2022'!$B69</f>
        <v>15.481000000000002</v>
      </c>
      <c r="G33" s="25">
        <v>430059699.82999998</v>
      </c>
      <c r="H33" s="64">
        <v>269590269.05000001</v>
      </c>
      <c r="I33" s="25">
        <v>224790000</v>
      </c>
      <c r="J33" s="64">
        <v>11300000</v>
      </c>
    </row>
    <row r="34" spans="1:10" x14ac:dyDescent="0.25">
      <c r="A34" s="85">
        <v>2004</v>
      </c>
      <c r="B34" s="105">
        <f>G34/$G$2*'Inflation factors 2022'!$B70</f>
        <v>597.01916612880007</v>
      </c>
      <c r="C34" s="149">
        <f>H34/$G$2*'Inflation factors 2022'!$B70</f>
        <v>387.71702805888003</v>
      </c>
      <c r="D34" s="149">
        <f>I34/$G$2*'Inflation factors 2022'!$B70</f>
        <v>311.57568000000003</v>
      </c>
      <c r="E34" s="107">
        <f>J34/$G$2*'Inflation factors 2022'!$B70</f>
        <v>17.236800000000002</v>
      </c>
      <c r="G34" s="25">
        <v>436417519.10000002</v>
      </c>
      <c r="H34" s="64">
        <v>283418880.16000003</v>
      </c>
      <c r="I34" s="25">
        <v>227760000</v>
      </c>
      <c r="J34" s="64">
        <v>12600000</v>
      </c>
    </row>
    <row r="35" spans="1:10" ht="18" customHeight="1" x14ac:dyDescent="0.25">
      <c r="A35" s="85">
        <v>2005</v>
      </c>
      <c r="B35" s="105">
        <f>G35/$G$2*'Inflation factors 2022'!$B71</f>
        <v>592.47446712359999</v>
      </c>
      <c r="C35" s="149">
        <f>H35/$G$2*'Inflation factors 2022'!$B71</f>
        <v>406.32222267504</v>
      </c>
      <c r="D35" s="149">
        <f>I35/$G$2*'Inflation factors 2022'!$B71</f>
        <v>314.13040401288004</v>
      </c>
      <c r="E35" s="107">
        <f>J35/$G$2*'Inflation factors 2022'!$B71</f>
        <v>18.224640000000001</v>
      </c>
      <c r="G35" s="25">
        <v>436928073.10000002</v>
      </c>
      <c r="H35" s="64">
        <v>299647656.83999997</v>
      </c>
      <c r="I35" s="25">
        <v>231659589.97999999</v>
      </c>
      <c r="J35" s="64">
        <v>13440000</v>
      </c>
    </row>
    <row r="36" spans="1:10" x14ac:dyDescent="0.25">
      <c r="A36" s="85">
        <v>2006</v>
      </c>
      <c r="B36" s="105">
        <f>G36/$G$2*'Inflation factors 2022'!$B72</f>
        <v>585.30352200191999</v>
      </c>
      <c r="C36" s="149">
        <f>H36/$G$2*'Inflation factors 2022'!$B72</f>
        <v>422.08704928116003</v>
      </c>
      <c r="D36" s="149">
        <f>I36/$G$2*'Inflation factors 2022'!$B72</f>
        <v>333.78229734624</v>
      </c>
      <c r="E36" s="107">
        <f>J36/$G$2*'Inflation factors 2022'!$B72</f>
        <v>19.700279999999999</v>
      </c>
      <c r="G36" s="25">
        <v>439417058.56</v>
      </c>
      <c r="H36" s="64">
        <v>316882169.13</v>
      </c>
      <c r="I36" s="25">
        <v>250587310.31999999</v>
      </c>
      <c r="J36" s="64">
        <v>14790000</v>
      </c>
    </row>
    <row r="37" spans="1:10" x14ac:dyDescent="0.25">
      <c r="A37" s="87">
        <v>2007</v>
      </c>
      <c r="B37" s="105">
        <f>G37/$G$2*'Inflation factors 2022'!$B73</f>
        <v>559.90977380000004</v>
      </c>
      <c r="C37" s="149">
        <f>H37/$G$2*'Inflation factors 2022'!$B73</f>
        <v>434.05558016599997</v>
      </c>
      <c r="D37" s="149">
        <f>I37/$G$2*'Inflation factors 2022'!$B73</f>
        <v>315.47423432200003</v>
      </c>
      <c r="E37" s="107">
        <f>J37/$G$2*'Inflation factors 2022'!$B73</f>
        <v>19.526</v>
      </c>
      <c r="G37" s="25">
        <v>430699826</v>
      </c>
      <c r="H37" s="64">
        <v>333888907.81999999</v>
      </c>
      <c r="I37" s="25">
        <v>242672487.94</v>
      </c>
      <c r="J37" s="64">
        <v>15020000</v>
      </c>
    </row>
    <row r="38" spans="1:10" x14ac:dyDescent="0.25">
      <c r="A38" s="87">
        <v>2008</v>
      </c>
      <c r="B38" s="105">
        <f>G38/$G$2*'Inflation factors 2022'!$B74</f>
        <v>534.97827936628005</v>
      </c>
      <c r="C38" s="149">
        <f>H38/$G$2*'Inflation factors 2022'!$B74</f>
        <v>436.22613301034005</v>
      </c>
      <c r="D38" s="149">
        <f>I38/$G$2*'Inflation factors 2022'!$B74</f>
        <v>302.15762440227002</v>
      </c>
      <c r="E38" s="107">
        <f>J38/$G$2*'Inflation factors 2022'!$B74</f>
        <v>20.642101197520002</v>
      </c>
      <c r="G38" s="25">
        <v>428325283.72000003</v>
      </c>
      <c r="H38" s="64">
        <v>349260314.66000003</v>
      </c>
      <c r="I38" s="25">
        <v>241919635.22999999</v>
      </c>
      <c r="J38" s="64">
        <v>16526902.48</v>
      </c>
    </row>
    <row r="39" spans="1:10" x14ac:dyDescent="0.25">
      <c r="A39" s="87">
        <v>2009</v>
      </c>
      <c r="B39" s="105">
        <f>G39/$G$2*'Inflation factors 2022'!$B75</f>
        <v>602.15321607803003</v>
      </c>
      <c r="C39" s="149">
        <f>H39/$G$2*'Inflation factors 2022'!$B75</f>
        <v>462.26128828528005</v>
      </c>
      <c r="D39" s="149">
        <f>I39/$G$2*'Inflation factors 2022'!$B75</f>
        <v>333.03383131015005</v>
      </c>
      <c r="E39" s="107">
        <f>J39/$G$2*'Inflation factors 2022'!$B75</f>
        <v>21.523863035770002</v>
      </c>
      <c r="G39" s="25">
        <v>482108259.47000003</v>
      </c>
      <c r="H39" s="64">
        <v>370105114.72000003</v>
      </c>
      <c r="I39" s="25">
        <v>266640377.34999999</v>
      </c>
      <c r="J39" s="64">
        <v>17232876.73</v>
      </c>
    </row>
    <row r="40" spans="1:10" ht="18" customHeight="1" x14ac:dyDescent="0.25">
      <c r="A40" s="87">
        <v>2010</v>
      </c>
      <c r="B40" s="105">
        <f>G40/$G$2*'Inflation factors 2022'!$B76</f>
        <v>654.11118104975992</v>
      </c>
      <c r="C40" s="149">
        <f>H40/$G$2*'Inflation factors 2022'!$B76</f>
        <v>485.29937909222002</v>
      </c>
      <c r="D40" s="149">
        <f>I40/$G$2*'Inflation factors 2022'!$B76</f>
        <v>338.56297723412001</v>
      </c>
      <c r="E40" s="107">
        <f>J40/$G$2*'Inflation factors 2022'!$B76</f>
        <v>20.752245882340002</v>
      </c>
      <c r="G40" s="25">
        <v>530073890.63999999</v>
      </c>
      <c r="H40" s="64">
        <v>393273402.82999998</v>
      </c>
      <c r="I40" s="25">
        <v>274362218.18000001</v>
      </c>
      <c r="J40" s="64">
        <v>16817055.010000002</v>
      </c>
    </row>
    <row r="41" spans="1:10" x14ac:dyDescent="0.25">
      <c r="A41" s="87">
        <v>2011</v>
      </c>
      <c r="B41" s="105">
        <f>G41/$G$2*'Inflation factors 2022'!$B77</f>
        <v>658.96387653642012</v>
      </c>
      <c r="C41" s="149">
        <f>H41/$G$2*'Inflation factors 2022'!$B77</f>
        <v>501.33433087492</v>
      </c>
      <c r="D41" s="149">
        <f>I41/$G$2*'Inflation factors 2022'!$B77</f>
        <v>318.78901434515006</v>
      </c>
      <c r="E41" s="107">
        <f>J41/$G$2*'Inflation factors 2022'!$B77</f>
        <v>20.83345974885</v>
      </c>
      <c r="G41" s="25">
        <v>552358655.94000006</v>
      </c>
      <c r="H41" s="64">
        <v>420229950.44</v>
      </c>
      <c r="I41" s="25">
        <v>267216273.55000001</v>
      </c>
      <c r="J41" s="64">
        <v>17463084.449999999</v>
      </c>
    </row>
    <row r="42" spans="1:10" x14ac:dyDescent="0.25">
      <c r="A42" s="87">
        <v>2012</v>
      </c>
      <c r="B42" s="105">
        <f>G42/$G$2*'Inflation factors 2022'!$B78</f>
        <v>702.94430225360009</v>
      </c>
      <c r="C42" s="149">
        <f>H42/$G$2*'Inflation factors 2022'!$B78</f>
        <v>512.17664786839998</v>
      </c>
      <c r="D42" s="149">
        <f>I42/$G$2*'Inflation factors 2022'!$B78</f>
        <v>301.26956135599994</v>
      </c>
      <c r="E42" s="107">
        <f>J42/$G$2*'Inflation factors 2022'!$B78</f>
        <v>21.688375162399996</v>
      </c>
      <c r="G42" s="25">
        <v>605986467.46000004</v>
      </c>
      <c r="H42" s="64">
        <v>441531592.99000001</v>
      </c>
      <c r="I42" s="25">
        <v>259715139.09999999</v>
      </c>
      <c r="J42" s="64">
        <v>18696875.140000001</v>
      </c>
    </row>
    <row r="43" spans="1:10" x14ac:dyDescent="0.25">
      <c r="A43" s="87">
        <v>2013</v>
      </c>
      <c r="B43" s="105">
        <f>G43/$G$2*'Inflation factors 2022'!$B79</f>
        <v>765.24111322946987</v>
      </c>
      <c r="C43" s="149">
        <f>H43/$G$2*'Inflation factors 2022'!$B79</f>
        <v>534.94351312455001</v>
      </c>
      <c r="D43" s="149">
        <f>I43/$G$2*'Inflation factors 2022'!$B79</f>
        <v>296.30524140027001</v>
      </c>
      <c r="E43" s="107">
        <f>J43/$G$2*'Inflation factors 2022'!$B79</f>
        <v>20.197299158280003</v>
      </c>
      <c r="G43" s="25">
        <v>669502286.28999996</v>
      </c>
      <c r="H43" s="64">
        <v>468017071.85000002</v>
      </c>
      <c r="I43" s="25">
        <v>259234681.88999999</v>
      </c>
      <c r="J43" s="64">
        <v>17670427.960000001</v>
      </c>
    </row>
    <row r="44" spans="1:10" x14ac:dyDescent="0.25">
      <c r="A44" s="87">
        <v>2014</v>
      </c>
      <c r="B44" s="105">
        <f>G44/$G$2*'Inflation factors 2022'!$B80</f>
        <v>839.54092001792992</v>
      </c>
      <c r="C44" s="149">
        <f>H44/$G$2*'Inflation factors 2022'!$B80</f>
        <v>563.09409569946001</v>
      </c>
      <c r="D44" s="149">
        <f>I44/$G$2*'Inflation factors 2022'!$B80</f>
        <v>300.88187329550999</v>
      </c>
      <c r="E44" s="107">
        <f>J44/$G$2*'Inflation factors 2022'!$B80</f>
        <v>18.665908592760001</v>
      </c>
      <c r="G44" s="25">
        <v>742299664.02999997</v>
      </c>
      <c r="H44" s="64">
        <v>497872763.66000003</v>
      </c>
      <c r="I44" s="25">
        <v>266031718.21000001</v>
      </c>
      <c r="J44" s="64">
        <v>16503897.960000001</v>
      </c>
    </row>
    <row r="45" spans="1:10" ht="18" customHeight="1" x14ac:dyDescent="0.25">
      <c r="A45" s="87">
        <v>2015</v>
      </c>
      <c r="B45" s="105">
        <f>G45/$G$2*'Inflation factors 2022'!$B81</f>
        <v>1040.5807464565798</v>
      </c>
      <c r="C45" s="149">
        <f>H45/$G$2*'Inflation factors 2022'!$B81</f>
        <v>603.46193688899996</v>
      </c>
      <c r="D45" s="149">
        <f>I45/$G$2*'Inflation factors 2022'!$B81</f>
        <v>302.15836917755996</v>
      </c>
      <c r="E45" s="107">
        <f>J45/$G$2*'Inflation factors 2022'!$B81</f>
        <v>17.620036490699999</v>
      </c>
      <c r="G45" s="25">
        <v>917619705.87</v>
      </c>
      <c r="H45" s="64">
        <v>532153383.5</v>
      </c>
      <c r="I45" s="25">
        <v>266453588.34</v>
      </c>
      <c r="J45" s="64">
        <v>15537951.050000001</v>
      </c>
    </row>
    <row r="46" spans="1:10" x14ac:dyDescent="0.25">
      <c r="A46" s="87">
        <v>2016</v>
      </c>
      <c r="B46" s="105">
        <f>G46/$G$2*'Inflation factors 2022'!$B82</f>
        <v>1221.4887258347001</v>
      </c>
      <c r="C46" s="149">
        <f>H46/$G$2*'Inflation factors 2022'!$B82</f>
        <v>631.63806742039992</v>
      </c>
      <c r="D46" s="149">
        <f>I46/$G$2*'Inflation factors 2022'!$B82</f>
        <v>298.96850019739998</v>
      </c>
      <c r="E46" s="107">
        <f>J46/$G$2*'Inflation factors 2022'!$B82</f>
        <v>16.844925367999998</v>
      </c>
      <c r="G46" s="25">
        <v>1080963474.1900001</v>
      </c>
      <c r="H46" s="64">
        <v>558971741.08000004</v>
      </c>
      <c r="I46" s="25">
        <v>264573893.97999999</v>
      </c>
      <c r="J46" s="64">
        <v>14907013.6</v>
      </c>
    </row>
    <row r="47" spans="1:10" x14ac:dyDescent="0.25">
      <c r="A47" s="87">
        <v>2017</v>
      </c>
      <c r="B47" s="105">
        <f>G47/$G$2*'Inflation factors 2022'!$B83</f>
        <v>1413.3623023948701</v>
      </c>
      <c r="C47" s="149">
        <f>H47/$G$2*'Inflation factors 2022'!$B83</f>
        <v>651.33799347082004</v>
      </c>
      <c r="D47" s="149">
        <f>I47/$G$2*'Inflation factors 2022'!$B83</f>
        <v>163.24455686636</v>
      </c>
      <c r="E47" s="107">
        <f>J47/$G$2*'Inflation factors 2022'!$B83</f>
        <v>17.43146859298</v>
      </c>
      <c r="G47" s="25">
        <v>1260804908.47</v>
      </c>
      <c r="H47" s="64">
        <v>581033000.41999996</v>
      </c>
      <c r="I47" s="25">
        <v>145624047.16</v>
      </c>
      <c r="J47" s="64">
        <v>15549927.380000001</v>
      </c>
    </row>
    <row r="48" spans="1:10" s="140" customFormat="1" x14ac:dyDescent="0.25">
      <c r="A48" s="87">
        <v>2018</v>
      </c>
      <c r="B48" s="105">
        <f>G48/$G$2*'Inflation factors 2022'!$B84</f>
        <v>1651.23574644</v>
      </c>
      <c r="C48" s="149">
        <f>H48/$G$2*'Inflation factors 2022'!$B84</f>
        <v>665.52598461800005</v>
      </c>
      <c r="D48" s="149">
        <f>I48/$G$2*'Inflation factors 2022'!$B84</f>
        <v>10.25668576659</v>
      </c>
      <c r="E48" s="107">
        <f>J48/$G$2*'Inflation factors 2022'!$B84</f>
        <v>15.470581417970001</v>
      </c>
      <c r="G48" s="25">
        <v>1488941160</v>
      </c>
      <c r="H48" s="64">
        <v>600113602</v>
      </c>
      <c r="I48" s="25">
        <v>9248589.5099999998</v>
      </c>
      <c r="J48" s="64">
        <v>13950028.33</v>
      </c>
    </row>
    <row r="49" spans="1:10" s="140" customFormat="1" x14ac:dyDescent="0.25">
      <c r="A49" s="87">
        <v>2019</v>
      </c>
      <c r="B49" s="105">
        <f>G49/$G$2*'Inflation factors 2022'!$B85</f>
        <v>1637.06596065234</v>
      </c>
      <c r="C49" s="149">
        <f>H49/$G$2*'Inflation factors 2022'!$B85</f>
        <v>676.58724973800008</v>
      </c>
      <c r="D49" s="149">
        <f>I49/$G$2*'Inflation factors 2022'!$B85</f>
        <v>14.815826798940002</v>
      </c>
      <c r="E49" s="107">
        <f>J49/$G$2*'Inflation factors 2022'!$B85</f>
        <v>16.292885001840002</v>
      </c>
      <c r="G49" s="25">
        <v>1490952605.3299999</v>
      </c>
      <c r="H49" s="64">
        <v>616199681</v>
      </c>
      <c r="I49" s="25">
        <v>13493467.029999999</v>
      </c>
      <c r="J49" s="64">
        <v>14838693.08</v>
      </c>
    </row>
    <row r="50" spans="1:10" s="140" customFormat="1" ht="18" customHeight="1" x14ac:dyDescent="0.25">
      <c r="A50" s="87">
        <v>2020</v>
      </c>
      <c r="B50" s="105">
        <f>G50/$G$2*'Inflation factors 2022'!$B86</f>
        <v>1715.2939680777001</v>
      </c>
      <c r="C50" s="149">
        <f>H50/$G$2*'Inflation factors 2022'!$B86</f>
        <v>696.67495009829997</v>
      </c>
      <c r="D50" s="149">
        <f>I50/$G$2*'Inflation factors 2022'!$B86</f>
        <v>15.209411909550001</v>
      </c>
      <c r="E50" s="107">
        <f>J50/$G$2*'Inflation factors 2022'!$B86</f>
        <v>17.211491798249998</v>
      </c>
      <c r="G50" s="25">
        <v>1566478509.6600001</v>
      </c>
      <c r="H50" s="64">
        <v>636232831.13999999</v>
      </c>
      <c r="I50" s="25">
        <v>13889873.890000001</v>
      </c>
      <c r="J50" s="64">
        <v>15718257.35</v>
      </c>
    </row>
    <row r="51" spans="1:10" s="140" customFormat="1" ht="12.75" customHeight="1" x14ac:dyDescent="0.25">
      <c r="A51" s="87">
        <v>2021</v>
      </c>
      <c r="B51" s="105">
        <f>G51/$G$2*'Inflation factors 2022'!$B87</f>
        <v>1703.719855782</v>
      </c>
      <c r="C51" s="149">
        <f>H51/$G$2*'Inflation factors 2022'!$B87</f>
        <v>692.87211881999997</v>
      </c>
      <c r="D51" s="149">
        <f>I51/$G$2*'Inflation factors 2022'!$B87</f>
        <v>13.336319051999999</v>
      </c>
      <c r="E51" s="107">
        <f>J51/$G$2*'Inflation factors 2022'!$B87</f>
        <v>17.617488398999999</v>
      </c>
      <c r="G51" s="25">
        <v>1590774842</v>
      </c>
      <c r="H51" s="64">
        <v>646939420</v>
      </c>
      <c r="I51" s="25">
        <v>12452212</v>
      </c>
      <c r="J51" s="64">
        <v>16449569</v>
      </c>
    </row>
    <row r="52" spans="1:10" s="140" customFormat="1" ht="13.25" customHeight="1" x14ac:dyDescent="0.25">
      <c r="A52" s="87">
        <v>2022</v>
      </c>
      <c r="B52" s="105">
        <f>G52/$G$2*'Inflation factors 2022'!$B88</f>
        <v>1565.008002</v>
      </c>
      <c r="C52" s="149">
        <f>H52/$G$2*'Inflation factors 2022'!$B88</f>
        <v>650.22897599999999</v>
      </c>
      <c r="D52" s="149">
        <f>I52/$G$2*'Inflation factors 2022'!$B88</f>
        <v>15.675876000000001</v>
      </c>
      <c r="E52" s="107">
        <f>J52/$G$2*'Inflation factors 2022'!$B88</f>
        <v>17.985621999999999</v>
      </c>
      <c r="G52" s="25">
        <v>1565008002</v>
      </c>
      <c r="H52" s="64">
        <v>650228976</v>
      </c>
      <c r="I52" s="25">
        <v>15675876</v>
      </c>
      <c r="J52" s="64">
        <v>17985622</v>
      </c>
    </row>
    <row r="53" spans="1:10" x14ac:dyDescent="0.25">
      <c r="A53" s="87"/>
      <c r="B53" s="105"/>
      <c r="C53" s="149"/>
      <c r="D53" s="149"/>
      <c r="E53" s="107"/>
    </row>
    <row r="54" spans="1:10" s="47" customFormat="1" x14ac:dyDescent="0.25">
      <c r="A54" s="142" t="s">
        <v>108</v>
      </c>
      <c r="G54" s="73"/>
      <c r="H54" s="73"/>
      <c r="I54" s="150"/>
      <c r="J54" s="150"/>
    </row>
    <row r="55" spans="1:10" x14ac:dyDescent="0.25">
      <c r="D55" s="26"/>
      <c r="G55" s="22"/>
      <c r="H55" s="22"/>
      <c r="I55" s="22"/>
      <c r="J55" s="22"/>
    </row>
    <row r="56" spans="1:10" x14ac:dyDescent="0.25">
      <c r="G56" s="22"/>
      <c r="H56" s="22"/>
      <c r="I56" s="22"/>
      <c r="J56" s="22"/>
    </row>
  </sheetData>
  <pageMargins left="0.74803149606299213" right="0.39370078740157483" top="0.59055118110236227" bottom="0.98425196850393704" header="0.39370078740157483" footer="0.39370078740157483"/>
  <pageSetup paperSize="9" orientation="landscape" r:id="rId1"/>
  <headerFooter alignWithMargins="0">
    <oddFooter>&amp;LKela | Statistical Information Service&amp;2
&amp;G
&amp;10PO Box 450 | FIN-00101 HELSINKI | tilastot@kela.fi | www.kela.fi/statistics&amp;R
&amp;P(&amp;N)</oddFooter>
  </headerFooter>
  <rowBreaks count="1" manualBreakCount="1">
    <brk id="29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8"/>
  <dimension ref="A1:F53"/>
  <sheetViews>
    <sheetView zoomScaleNormal="100" workbookViewId="0">
      <pane xSplit="1" ySplit="3" topLeftCell="B4" activePane="bottomRight" state="frozen"/>
      <selection activeCell="A10" sqref="A10"/>
      <selection pane="topRight" activeCell="A10" sqref="A10"/>
      <selection pane="bottomLeft" activeCell="A10" sqref="A10"/>
      <selection pane="bottomRight" activeCell="B4" sqref="B4"/>
    </sheetView>
  </sheetViews>
  <sheetFormatPr defaultColWidth="9.08984375" defaultRowHeight="12.5" x14ac:dyDescent="0.25"/>
  <cols>
    <col min="1" max="1" width="6.08984375" style="9" customWidth="1"/>
    <col min="2" max="2" width="14.36328125" style="9" customWidth="1"/>
    <col min="3" max="3" width="18.54296875" style="9" customWidth="1"/>
    <col min="4" max="4" width="15" style="9" customWidth="1"/>
    <col min="5" max="5" width="19.36328125" style="9" customWidth="1"/>
    <col min="6" max="16384" width="9.08984375" style="9"/>
  </cols>
  <sheetData>
    <row r="1" spans="1:6" s="32" customFormat="1" ht="17.5" x14ac:dyDescent="0.35">
      <c r="A1" s="59" t="s">
        <v>3</v>
      </c>
      <c r="B1" s="32" t="str">
        <f>"Recipients of housing benefits, 1975–"&amp;A51</f>
        <v>Recipients of housing benefits, 1975–2022</v>
      </c>
      <c r="C1" s="24"/>
      <c r="D1" s="24"/>
      <c r="E1" s="24"/>
    </row>
    <row r="2" spans="1:6" ht="4.25" customHeight="1" x14ac:dyDescent="0.25">
      <c r="A2" s="27"/>
      <c r="B2" s="104" t="str">
        <f>LEFT(B1,(LEN(B1)-9))&amp;"2005–"&amp;RIGHT(B1,4)</f>
        <v>Recipients of housing benefits, 2005–2022</v>
      </c>
      <c r="C2" s="27"/>
      <c r="D2" s="27"/>
      <c r="E2" s="27"/>
    </row>
    <row r="3" spans="1:6" ht="39.65" customHeight="1" x14ac:dyDescent="0.25">
      <c r="A3" s="81" t="s">
        <v>45</v>
      </c>
      <c r="B3" s="122" t="s">
        <v>62</v>
      </c>
      <c r="C3" s="122" t="s">
        <v>63</v>
      </c>
      <c r="D3" s="122" t="s">
        <v>64</v>
      </c>
      <c r="E3" s="122" t="s">
        <v>65</v>
      </c>
      <c r="F3" s="182"/>
    </row>
    <row r="4" spans="1:6" ht="13.25" customHeight="1" x14ac:dyDescent="0.25">
      <c r="A4" s="85">
        <v>1975</v>
      </c>
      <c r="B4" s="98">
        <v>49500</v>
      </c>
      <c r="C4" s="99">
        <v>140125</v>
      </c>
      <c r="D4" s="98" t="s">
        <v>33</v>
      </c>
      <c r="E4" s="100" t="s">
        <v>33</v>
      </c>
    </row>
    <row r="5" spans="1:6" x14ac:dyDescent="0.25">
      <c r="A5" s="85">
        <v>1976</v>
      </c>
      <c r="B5" s="98">
        <v>63000</v>
      </c>
      <c r="C5" s="99">
        <v>148117</v>
      </c>
      <c r="D5" s="98" t="s">
        <v>33</v>
      </c>
      <c r="E5" s="100" t="s">
        <v>33</v>
      </c>
    </row>
    <row r="6" spans="1:6" x14ac:dyDescent="0.25">
      <c r="A6" s="85">
        <v>1977</v>
      </c>
      <c r="B6" s="98">
        <v>78346</v>
      </c>
      <c r="C6" s="99">
        <v>152145</v>
      </c>
      <c r="D6" s="98" t="s">
        <v>33</v>
      </c>
      <c r="E6" s="100" t="s">
        <v>33</v>
      </c>
    </row>
    <row r="7" spans="1:6" x14ac:dyDescent="0.25">
      <c r="A7" s="85">
        <v>1978</v>
      </c>
      <c r="B7" s="98">
        <v>94714</v>
      </c>
      <c r="C7" s="99">
        <v>155696</v>
      </c>
      <c r="D7" s="98" t="s">
        <v>33</v>
      </c>
      <c r="E7" s="100" t="s">
        <v>33</v>
      </c>
    </row>
    <row r="8" spans="1:6" x14ac:dyDescent="0.25">
      <c r="A8" s="85">
        <v>1979</v>
      </c>
      <c r="B8" s="98">
        <v>98061</v>
      </c>
      <c r="C8" s="99">
        <v>159178</v>
      </c>
      <c r="D8" s="98" t="s">
        <v>33</v>
      </c>
      <c r="E8" s="100" t="s">
        <v>33</v>
      </c>
    </row>
    <row r="9" spans="1:6" ht="18" customHeight="1" x14ac:dyDescent="0.25">
      <c r="A9" s="85">
        <v>1980</v>
      </c>
      <c r="B9" s="98">
        <v>105151</v>
      </c>
      <c r="C9" s="99">
        <v>157661</v>
      </c>
      <c r="D9" s="98" t="s">
        <v>33</v>
      </c>
      <c r="E9" s="100" t="s">
        <v>33</v>
      </c>
    </row>
    <row r="10" spans="1:6" x14ac:dyDescent="0.25">
      <c r="A10" s="85">
        <v>1981</v>
      </c>
      <c r="B10" s="98">
        <v>97621</v>
      </c>
      <c r="C10" s="99">
        <v>179483</v>
      </c>
      <c r="D10" s="98" t="s">
        <v>33</v>
      </c>
      <c r="E10" s="100" t="s">
        <v>33</v>
      </c>
    </row>
    <row r="11" spans="1:6" x14ac:dyDescent="0.25">
      <c r="A11" s="85">
        <v>1982</v>
      </c>
      <c r="B11" s="98">
        <v>101538</v>
      </c>
      <c r="C11" s="99">
        <v>181772</v>
      </c>
      <c r="D11" s="98" t="s">
        <v>33</v>
      </c>
      <c r="E11" s="100" t="s">
        <v>33</v>
      </c>
    </row>
    <row r="12" spans="1:6" x14ac:dyDescent="0.25">
      <c r="A12" s="85">
        <v>1983</v>
      </c>
      <c r="B12" s="98">
        <v>102359</v>
      </c>
      <c r="C12" s="99">
        <v>179051</v>
      </c>
      <c r="D12" s="98" t="s">
        <v>33</v>
      </c>
      <c r="E12" s="100" t="s">
        <v>33</v>
      </c>
    </row>
    <row r="13" spans="1:6" x14ac:dyDescent="0.25">
      <c r="A13" s="85">
        <v>1984</v>
      </c>
      <c r="B13" s="98">
        <v>97914</v>
      </c>
      <c r="C13" s="99">
        <v>166890</v>
      </c>
      <c r="D13" s="98" t="s">
        <v>33</v>
      </c>
      <c r="E13" s="100" t="s">
        <v>33</v>
      </c>
    </row>
    <row r="14" spans="1:6" ht="18" customHeight="1" x14ac:dyDescent="0.25">
      <c r="A14" s="85">
        <v>1985</v>
      </c>
      <c r="B14" s="98">
        <v>93951</v>
      </c>
      <c r="C14" s="99">
        <v>159009</v>
      </c>
      <c r="D14" s="98" t="s">
        <v>33</v>
      </c>
      <c r="E14" s="100" t="s">
        <v>33</v>
      </c>
    </row>
    <row r="15" spans="1:6" x14ac:dyDescent="0.25">
      <c r="A15" s="85">
        <v>1986</v>
      </c>
      <c r="B15" s="98">
        <v>88624</v>
      </c>
      <c r="C15" s="99">
        <v>156548</v>
      </c>
      <c r="D15" s="98" t="s">
        <v>33</v>
      </c>
      <c r="E15" s="100" t="s">
        <v>33</v>
      </c>
    </row>
    <row r="16" spans="1:6" x14ac:dyDescent="0.25">
      <c r="A16" s="85">
        <v>1987</v>
      </c>
      <c r="B16" s="98">
        <v>82790</v>
      </c>
      <c r="C16" s="99">
        <v>152409</v>
      </c>
      <c r="D16" s="98" t="s">
        <v>33</v>
      </c>
      <c r="E16" s="100" t="s">
        <v>33</v>
      </c>
    </row>
    <row r="17" spans="1:5" x14ac:dyDescent="0.25">
      <c r="A17" s="85">
        <v>1988</v>
      </c>
      <c r="B17" s="98">
        <v>99584</v>
      </c>
      <c r="C17" s="99">
        <v>152720</v>
      </c>
      <c r="D17" s="98" t="s">
        <v>33</v>
      </c>
      <c r="E17" s="100" t="s">
        <v>33</v>
      </c>
    </row>
    <row r="18" spans="1:5" x14ac:dyDescent="0.25">
      <c r="A18" s="85">
        <v>1989</v>
      </c>
      <c r="B18" s="98">
        <v>105847</v>
      </c>
      <c r="C18" s="99">
        <v>149100</v>
      </c>
      <c r="D18" s="98" t="s">
        <v>33</v>
      </c>
      <c r="E18" s="100" t="s">
        <v>33</v>
      </c>
    </row>
    <row r="19" spans="1:5" ht="18" customHeight="1" x14ac:dyDescent="0.25">
      <c r="A19" s="85">
        <v>1990</v>
      </c>
      <c r="B19" s="98">
        <v>110488</v>
      </c>
      <c r="C19" s="99">
        <v>144057</v>
      </c>
      <c r="D19" s="98" t="s">
        <v>33</v>
      </c>
      <c r="E19" s="100" t="s">
        <v>33</v>
      </c>
    </row>
    <row r="20" spans="1:5" x14ac:dyDescent="0.25">
      <c r="A20" s="85">
        <v>1991</v>
      </c>
      <c r="B20" s="98">
        <v>146267</v>
      </c>
      <c r="C20" s="99">
        <v>147192</v>
      </c>
      <c r="D20" s="98" t="s">
        <v>33</v>
      </c>
      <c r="E20" s="100" t="s">
        <v>33</v>
      </c>
    </row>
    <row r="21" spans="1:5" x14ac:dyDescent="0.25">
      <c r="A21" s="85">
        <v>1992</v>
      </c>
      <c r="B21" s="98">
        <v>192833</v>
      </c>
      <c r="C21" s="99">
        <v>151541</v>
      </c>
      <c r="D21" s="98" t="s">
        <v>33</v>
      </c>
      <c r="E21" s="100" t="s">
        <v>33</v>
      </c>
    </row>
    <row r="22" spans="1:5" x14ac:dyDescent="0.25">
      <c r="A22" s="85">
        <v>1993</v>
      </c>
      <c r="B22" s="98">
        <v>182370</v>
      </c>
      <c r="C22" s="99">
        <v>153763</v>
      </c>
      <c r="D22" s="98" t="s">
        <v>33</v>
      </c>
      <c r="E22" s="100">
        <v>3000</v>
      </c>
    </row>
    <row r="23" spans="1:5" x14ac:dyDescent="0.25">
      <c r="A23" s="85">
        <v>1994</v>
      </c>
      <c r="B23" s="98">
        <v>227555</v>
      </c>
      <c r="C23" s="99">
        <v>156721</v>
      </c>
      <c r="D23" s="98" t="s">
        <v>33</v>
      </c>
      <c r="E23" s="100">
        <v>2926</v>
      </c>
    </row>
    <row r="24" spans="1:5" ht="18" customHeight="1" x14ac:dyDescent="0.25">
      <c r="A24" s="85">
        <v>1995</v>
      </c>
      <c r="B24" s="98">
        <v>213816</v>
      </c>
      <c r="C24" s="99">
        <v>157339</v>
      </c>
      <c r="D24" s="98">
        <v>87165</v>
      </c>
      <c r="E24" s="100">
        <v>2969</v>
      </c>
    </row>
    <row r="25" spans="1:5" x14ac:dyDescent="0.25">
      <c r="A25" s="85">
        <v>1996</v>
      </c>
      <c r="B25" s="98">
        <v>191884</v>
      </c>
      <c r="C25" s="99">
        <v>156380</v>
      </c>
      <c r="D25" s="98">
        <v>89992</v>
      </c>
      <c r="E25" s="100">
        <v>3202</v>
      </c>
    </row>
    <row r="26" spans="1:5" x14ac:dyDescent="0.25">
      <c r="A26" s="85">
        <v>1997</v>
      </c>
      <c r="B26" s="98">
        <v>184614</v>
      </c>
      <c r="C26" s="99">
        <v>158576</v>
      </c>
      <c r="D26" s="98">
        <v>91843</v>
      </c>
      <c r="E26" s="100">
        <v>3390</v>
      </c>
    </row>
    <row r="27" spans="1:5" x14ac:dyDescent="0.25">
      <c r="A27" s="85">
        <v>1998</v>
      </c>
      <c r="B27" s="98">
        <v>205591</v>
      </c>
      <c r="C27" s="99">
        <v>160551</v>
      </c>
      <c r="D27" s="98">
        <v>93825</v>
      </c>
      <c r="E27" s="100">
        <v>3431</v>
      </c>
    </row>
    <row r="28" spans="1:5" x14ac:dyDescent="0.25">
      <c r="A28" s="85">
        <v>1999</v>
      </c>
      <c r="B28" s="98">
        <v>206998</v>
      </c>
      <c r="C28" s="99">
        <v>162010</v>
      </c>
      <c r="D28" s="98">
        <v>92203</v>
      </c>
      <c r="E28" s="100">
        <v>3400</v>
      </c>
    </row>
    <row r="29" spans="1:5" ht="18" customHeight="1" x14ac:dyDescent="0.25">
      <c r="A29" s="85">
        <v>2000</v>
      </c>
      <c r="B29" s="98">
        <v>170352</v>
      </c>
      <c r="C29" s="99">
        <v>163228</v>
      </c>
      <c r="D29" s="98">
        <v>142300</v>
      </c>
      <c r="E29" s="100">
        <v>3319</v>
      </c>
    </row>
    <row r="30" spans="1:5" x14ac:dyDescent="0.25">
      <c r="A30" s="85">
        <v>2001</v>
      </c>
      <c r="B30" s="98">
        <v>158464</v>
      </c>
      <c r="C30" s="99">
        <v>165222</v>
      </c>
      <c r="D30" s="98">
        <v>151006</v>
      </c>
      <c r="E30" s="100">
        <v>3456</v>
      </c>
    </row>
    <row r="31" spans="1:5" x14ac:dyDescent="0.25">
      <c r="A31" s="85">
        <v>2002</v>
      </c>
      <c r="B31" s="98">
        <v>159617</v>
      </c>
      <c r="C31" s="99">
        <v>165959</v>
      </c>
      <c r="D31" s="98">
        <v>155151</v>
      </c>
      <c r="E31" s="100">
        <v>3486</v>
      </c>
    </row>
    <row r="32" spans="1:5" x14ac:dyDescent="0.25">
      <c r="A32" s="85">
        <v>2003</v>
      </c>
      <c r="B32" s="98">
        <v>158935</v>
      </c>
      <c r="C32" s="99">
        <v>166367</v>
      </c>
      <c r="D32" s="98">
        <v>157433</v>
      </c>
      <c r="E32" s="100">
        <v>3726</v>
      </c>
    </row>
    <row r="33" spans="1:5" x14ac:dyDescent="0.25">
      <c r="A33" s="85">
        <v>2004</v>
      </c>
      <c r="B33" s="98">
        <v>159298</v>
      </c>
      <c r="C33" s="99">
        <v>168566</v>
      </c>
      <c r="D33" s="98">
        <v>157364</v>
      </c>
      <c r="E33" s="100">
        <v>3900</v>
      </c>
    </row>
    <row r="34" spans="1:5" ht="18" customHeight="1" x14ac:dyDescent="0.25">
      <c r="A34" s="85">
        <v>2005</v>
      </c>
      <c r="B34" s="98">
        <v>154814</v>
      </c>
      <c r="C34" s="99">
        <v>171652</v>
      </c>
      <c r="D34" s="98">
        <v>157016</v>
      </c>
      <c r="E34" s="100">
        <v>3921</v>
      </c>
    </row>
    <row r="35" spans="1:5" x14ac:dyDescent="0.25">
      <c r="A35" s="85">
        <v>2006</v>
      </c>
      <c r="B35" s="98">
        <v>150169</v>
      </c>
      <c r="C35" s="99">
        <v>174210</v>
      </c>
      <c r="D35" s="98">
        <v>151107</v>
      </c>
      <c r="E35" s="100">
        <v>4212</v>
      </c>
    </row>
    <row r="36" spans="1:5" x14ac:dyDescent="0.25">
      <c r="A36" s="85">
        <v>2007</v>
      </c>
      <c r="B36" s="98">
        <v>142236</v>
      </c>
      <c r="C36" s="99">
        <v>173518</v>
      </c>
      <c r="D36" s="98">
        <v>145666</v>
      </c>
      <c r="E36" s="100">
        <v>3875</v>
      </c>
    </row>
    <row r="37" spans="1:5" x14ac:dyDescent="0.25">
      <c r="A37" s="85">
        <v>2008</v>
      </c>
      <c r="B37" s="98">
        <v>139386</v>
      </c>
      <c r="C37" s="99">
        <v>175499</v>
      </c>
      <c r="D37" s="98">
        <v>149649</v>
      </c>
      <c r="E37" s="100">
        <v>4013</v>
      </c>
    </row>
    <row r="38" spans="1:5" x14ac:dyDescent="0.25">
      <c r="A38" s="85">
        <v>2009</v>
      </c>
      <c r="B38" s="98">
        <v>161842</v>
      </c>
      <c r="C38" s="99">
        <v>177916</v>
      </c>
      <c r="D38" s="98">
        <v>159201</v>
      </c>
      <c r="E38" s="100">
        <v>4259</v>
      </c>
    </row>
    <row r="39" spans="1:5" ht="18" customHeight="1" x14ac:dyDescent="0.25">
      <c r="A39" s="85">
        <v>2010</v>
      </c>
      <c r="B39" s="98">
        <v>164154</v>
      </c>
      <c r="C39" s="99">
        <v>179319</v>
      </c>
      <c r="D39" s="98">
        <v>157045</v>
      </c>
      <c r="E39" s="100">
        <v>4280</v>
      </c>
    </row>
    <row r="40" spans="1:5" x14ac:dyDescent="0.25">
      <c r="A40" s="85">
        <v>2011</v>
      </c>
      <c r="B40" s="98">
        <v>167364</v>
      </c>
      <c r="C40" s="99">
        <v>182138</v>
      </c>
      <c r="D40" s="98">
        <v>150985</v>
      </c>
      <c r="E40" s="100">
        <v>4112</v>
      </c>
    </row>
    <row r="41" spans="1:5" x14ac:dyDescent="0.25">
      <c r="A41" s="85">
        <v>2012</v>
      </c>
      <c r="B41" s="98">
        <v>180665</v>
      </c>
      <c r="C41" s="99">
        <v>184186</v>
      </c>
      <c r="D41" s="98">
        <v>149968</v>
      </c>
      <c r="E41" s="100">
        <v>4106</v>
      </c>
    </row>
    <row r="42" spans="1:5" x14ac:dyDescent="0.25">
      <c r="A42" s="85">
        <v>2013</v>
      </c>
      <c r="B42" s="98">
        <v>192274</v>
      </c>
      <c r="C42" s="99">
        <v>187675</v>
      </c>
      <c r="D42" s="98">
        <v>150333</v>
      </c>
      <c r="E42" s="100">
        <v>4014</v>
      </c>
    </row>
    <row r="43" spans="1:5" x14ac:dyDescent="0.25">
      <c r="A43" s="85">
        <v>2014</v>
      </c>
      <c r="B43" s="98">
        <v>206092</v>
      </c>
      <c r="C43" s="99">
        <v>191401</v>
      </c>
      <c r="D43" s="98">
        <v>151851</v>
      </c>
      <c r="E43" s="100">
        <v>3829</v>
      </c>
    </row>
    <row r="44" spans="1:5" ht="18" customHeight="1" x14ac:dyDescent="0.25">
      <c r="A44" s="85">
        <v>2015</v>
      </c>
      <c r="B44" s="98">
        <v>246357</v>
      </c>
      <c r="C44" s="99">
        <v>197870</v>
      </c>
      <c r="D44" s="98">
        <v>151728</v>
      </c>
      <c r="E44" s="100">
        <v>3875</v>
      </c>
    </row>
    <row r="45" spans="1:5" x14ac:dyDescent="0.25">
      <c r="A45" s="85">
        <v>2016</v>
      </c>
      <c r="B45" s="98">
        <v>267356</v>
      </c>
      <c r="C45" s="99">
        <v>201914</v>
      </c>
      <c r="D45" s="98">
        <v>148952</v>
      </c>
      <c r="E45" s="100">
        <v>3710</v>
      </c>
    </row>
    <row r="46" spans="1:5" x14ac:dyDescent="0.25">
      <c r="A46" s="85">
        <v>2017</v>
      </c>
      <c r="B46" s="98">
        <v>381526</v>
      </c>
      <c r="C46" s="99">
        <v>207322</v>
      </c>
      <c r="D46" s="98">
        <v>11501</v>
      </c>
      <c r="E46" s="100">
        <v>3684</v>
      </c>
    </row>
    <row r="47" spans="1:5" s="140" customFormat="1" x14ac:dyDescent="0.25">
      <c r="A47" s="85">
        <v>2018</v>
      </c>
      <c r="B47" s="98">
        <v>376529</v>
      </c>
      <c r="C47" s="99">
        <v>209617</v>
      </c>
      <c r="D47" s="98">
        <v>11207</v>
      </c>
      <c r="E47" s="100">
        <v>3694</v>
      </c>
    </row>
    <row r="48" spans="1:5" s="140" customFormat="1" x14ac:dyDescent="0.25">
      <c r="A48" s="85">
        <v>2019</v>
      </c>
      <c r="B48" s="98">
        <v>379667</v>
      </c>
      <c r="C48" s="99">
        <v>212192</v>
      </c>
      <c r="D48" s="98">
        <v>10812</v>
      </c>
      <c r="E48" s="100">
        <v>3614</v>
      </c>
    </row>
    <row r="49" spans="1:5" s="140" customFormat="1" ht="17" customHeight="1" x14ac:dyDescent="0.25">
      <c r="A49" s="85">
        <v>2020</v>
      </c>
      <c r="B49" s="98">
        <v>402559</v>
      </c>
      <c r="C49" s="99">
        <v>213183</v>
      </c>
      <c r="D49" s="98">
        <v>7988</v>
      </c>
      <c r="E49" s="100">
        <v>3910</v>
      </c>
    </row>
    <row r="50" spans="1:5" s="140" customFormat="1" ht="12.75" customHeight="1" x14ac:dyDescent="0.25">
      <c r="A50" s="85">
        <v>2021</v>
      </c>
      <c r="B50" s="98">
        <v>391611</v>
      </c>
      <c r="C50" s="99">
        <v>210441</v>
      </c>
      <c r="D50" s="98">
        <v>7682</v>
      </c>
      <c r="E50" s="100">
        <v>3958</v>
      </c>
    </row>
    <row r="51" spans="1:5" s="140" customFormat="1" ht="13.25" customHeight="1" x14ac:dyDescent="0.25">
      <c r="A51" s="85">
        <v>2022</v>
      </c>
      <c r="B51" s="98">
        <v>382232</v>
      </c>
      <c r="C51" s="99">
        <v>206975</v>
      </c>
      <c r="D51" s="98">
        <v>8151</v>
      </c>
      <c r="E51" s="100">
        <v>4077</v>
      </c>
    </row>
    <row r="52" spans="1:5" ht="3" customHeight="1" x14ac:dyDescent="0.25"/>
    <row r="53" spans="1:5" x14ac:dyDescent="0.25">
      <c r="A53" s="142" t="s">
        <v>108</v>
      </c>
    </row>
  </sheetData>
  <pageMargins left="0.74803149606299213" right="0.39370078740157483" top="0.98425196850393704" bottom="1.0629921259842521" header="0.39370078740157483" footer="0.39370078740157483"/>
  <pageSetup paperSize="9" orientation="portrait" r:id="rId1"/>
  <headerFooter alignWithMargins="0">
    <oddHeader>&amp;L&amp;G</oddHeader>
    <oddFooter>&amp;LKela | Statistical Information Service&amp;2
&amp;G
&amp;10PO Box 450 | FIN-00101 HELSINKI | tilastot@kela.fi | www.kela.fi/statistics&amp;R&amp;P(&amp;N)</oddFooter>
  </headerFooter>
  <rowBreaks count="1" manualBreakCount="1">
    <brk id="4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ul10">
    <pageSetUpPr autoPageBreaks="0"/>
  </sheetPr>
  <dimension ref="A1:E26"/>
  <sheetViews>
    <sheetView zoomScaleNormal="100" workbookViewId="0">
      <pane xSplit="2" ySplit="3" topLeftCell="C4" activePane="bottomRight" state="frozen"/>
      <selection activeCell="A10" sqref="A10"/>
      <selection pane="topRight" activeCell="A10" sqref="A10"/>
      <selection pane="bottomLeft" activeCell="A10" sqref="A10"/>
      <selection pane="bottomRight" activeCell="C4" sqref="C4"/>
    </sheetView>
  </sheetViews>
  <sheetFormatPr defaultColWidth="9.08984375" defaultRowHeight="12.5" x14ac:dyDescent="0.25"/>
  <cols>
    <col min="1" max="1" width="6.08984375" style="9" customWidth="1"/>
    <col min="2" max="2" width="3" style="140" customWidth="1"/>
    <col min="3" max="3" width="11" style="9" customWidth="1"/>
    <col min="4" max="4" width="13.08984375" style="6" customWidth="1"/>
    <col min="5" max="5" width="8.90625" style="9" customWidth="1"/>
    <col min="6" max="16384" width="9.08984375" style="9"/>
  </cols>
  <sheetData>
    <row r="1" spans="1:5" s="46" customFormat="1" ht="19.5" customHeight="1" x14ac:dyDescent="0.35">
      <c r="A1" s="21" t="s">
        <v>4</v>
      </c>
      <c r="B1" s="46" t="s">
        <v>107</v>
      </c>
    </row>
    <row r="2" spans="1:5" ht="6.75" customHeight="1" x14ac:dyDescent="0.25">
      <c r="A2" s="103" t="s">
        <v>27</v>
      </c>
      <c r="B2" s="103"/>
      <c r="C2" s="10"/>
      <c r="D2" s="11"/>
      <c r="E2" s="10"/>
    </row>
    <row r="3" spans="1:5" s="12" customFormat="1" ht="38.25" customHeight="1" x14ac:dyDescent="0.25">
      <c r="A3" s="189" t="s">
        <v>66</v>
      </c>
      <c r="B3" s="189"/>
      <c r="C3" s="63" t="s">
        <v>38</v>
      </c>
      <c r="D3" s="101" t="s">
        <v>67</v>
      </c>
      <c r="E3" s="102" t="s">
        <v>42</v>
      </c>
    </row>
    <row r="4" spans="1:5" s="12" customFormat="1" ht="18" customHeight="1" x14ac:dyDescent="0.25">
      <c r="A4" s="85" t="s">
        <v>7</v>
      </c>
      <c r="B4" s="85"/>
      <c r="C4" s="29">
        <v>43412</v>
      </c>
      <c r="D4" s="91"/>
      <c r="E4" s="112">
        <v>43412</v>
      </c>
    </row>
    <row r="5" spans="1:5" s="12" customFormat="1" x14ac:dyDescent="0.25">
      <c r="A5" s="85" t="s">
        <v>8</v>
      </c>
      <c r="B5" s="85"/>
      <c r="C5" s="29">
        <v>43640</v>
      </c>
      <c r="D5" s="91"/>
      <c r="E5" s="112">
        <v>43640</v>
      </c>
    </row>
    <row r="6" spans="1:5" s="12" customFormat="1" x14ac:dyDescent="0.25">
      <c r="A6" s="85" t="s">
        <v>9</v>
      </c>
      <c r="B6" s="85"/>
      <c r="C6" s="29">
        <v>47414</v>
      </c>
      <c r="D6" s="91"/>
      <c r="E6" s="112">
        <v>47414</v>
      </c>
    </row>
    <row r="7" spans="1:5" s="12" customFormat="1" x14ac:dyDescent="0.25">
      <c r="A7" s="85" t="s">
        <v>10</v>
      </c>
      <c r="B7" s="85"/>
      <c r="C7" s="29">
        <v>61937</v>
      </c>
      <c r="D7" s="91">
        <v>329</v>
      </c>
      <c r="E7" s="112">
        <v>62266</v>
      </c>
    </row>
    <row r="8" spans="1:5" s="12" customFormat="1" x14ac:dyDescent="0.25">
      <c r="A8" s="85" t="s">
        <v>11</v>
      </c>
      <c r="B8" s="85"/>
      <c r="C8" s="29">
        <v>128526</v>
      </c>
      <c r="D8" s="91">
        <v>3108</v>
      </c>
      <c r="E8" s="112">
        <v>131634</v>
      </c>
    </row>
    <row r="9" spans="1:5" x14ac:dyDescent="0.25">
      <c r="A9" s="85" t="s">
        <v>12</v>
      </c>
      <c r="B9" s="85"/>
      <c r="C9" s="29">
        <v>69443</v>
      </c>
      <c r="D9" s="91">
        <v>5128</v>
      </c>
      <c r="E9" s="112">
        <v>74571</v>
      </c>
    </row>
    <row r="10" spans="1:5" x14ac:dyDescent="0.25">
      <c r="A10" s="85" t="s">
        <v>13</v>
      </c>
      <c r="B10" s="85"/>
      <c r="C10" s="29">
        <v>48522</v>
      </c>
      <c r="D10" s="91">
        <v>5904</v>
      </c>
      <c r="E10" s="112">
        <v>54426</v>
      </c>
    </row>
    <row r="11" spans="1:5" x14ac:dyDescent="0.25">
      <c r="A11" s="85" t="s">
        <v>14</v>
      </c>
      <c r="B11" s="85"/>
      <c r="C11" s="29">
        <v>40937</v>
      </c>
      <c r="D11" s="91">
        <v>5696</v>
      </c>
      <c r="E11" s="112">
        <v>46633</v>
      </c>
    </row>
    <row r="12" spans="1:5" x14ac:dyDescent="0.25">
      <c r="A12" s="85" t="s">
        <v>15</v>
      </c>
      <c r="B12" s="85"/>
      <c r="C12" s="29">
        <v>34078</v>
      </c>
      <c r="D12" s="91">
        <v>5940</v>
      </c>
      <c r="E12" s="112">
        <v>40018</v>
      </c>
    </row>
    <row r="13" spans="1:5" x14ac:dyDescent="0.25">
      <c r="A13" s="85" t="s">
        <v>16</v>
      </c>
      <c r="B13" s="85"/>
      <c r="C13" s="29">
        <v>25632</v>
      </c>
      <c r="D13" s="91">
        <v>6272</v>
      </c>
      <c r="E13" s="112">
        <v>31904</v>
      </c>
    </row>
    <row r="14" spans="1:5" x14ac:dyDescent="0.25">
      <c r="A14" s="85" t="s">
        <v>17</v>
      </c>
      <c r="B14" s="85"/>
      <c r="C14" s="29">
        <v>20821</v>
      </c>
      <c r="D14" s="91">
        <v>8136</v>
      </c>
      <c r="E14" s="112">
        <v>28957</v>
      </c>
    </row>
    <row r="15" spans="1:5" x14ac:dyDescent="0.25">
      <c r="A15" s="85" t="s">
        <v>18</v>
      </c>
      <c r="B15" s="85"/>
      <c r="C15" s="29">
        <v>20098</v>
      </c>
      <c r="D15" s="91">
        <v>11924</v>
      </c>
      <c r="E15" s="112">
        <v>32022</v>
      </c>
    </row>
    <row r="16" spans="1:5" x14ac:dyDescent="0.25">
      <c r="A16" s="85" t="s">
        <v>19</v>
      </c>
      <c r="B16" s="85"/>
      <c r="C16" s="29">
        <v>13169</v>
      </c>
      <c r="D16" s="91">
        <v>18686</v>
      </c>
      <c r="E16" s="112">
        <v>31855</v>
      </c>
    </row>
    <row r="17" spans="1:5" x14ac:dyDescent="0.25">
      <c r="A17" s="85" t="s">
        <v>20</v>
      </c>
      <c r="B17" s="85"/>
      <c r="C17" s="29">
        <v>777</v>
      </c>
      <c r="D17" s="91">
        <v>37044</v>
      </c>
      <c r="E17" s="112">
        <v>37821</v>
      </c>
    </row>
    <row r="18" spans="1:5" x14ac:dyDescent="0.25">
      <c r="A18" s="85" t="s">
        <v>21</v>
      </c>
      <c r="B18" s="85"/>
      <c r="C18" s="29">
        <v>359</v>
      </c>
      <c r="D18" s="91">
        <v>34772</v>
      </c>
      <c r="E18" s="112">
        <v>35131</v>
      </c>
    </row>
    <row r="19" spans="1:5" x14ac:dyDescent="0.25">
      <c r="A19" s="85" t="s">
        <v>22</v>
      </c>
      <c r="B19" s="85"/>
      <c r="C19" s="29">
        <v>155</v>
      </c>
      <c r="D19" s="91">
        <v>23665</v>
      </c>
      <c r="E19" s="112">
        <v>23820</v>
      </c>
    </row>
    <row r="20" spans="1:5" s="38" customFormat="1" x14ac:dyDescent="0.25">
      <c r="A20" s="86" t="s">
        <v>23</v>
      </c>
      <c r="B20" s="86"/>
      <c r="C20" s="29">
        <v>93</v>
      </c>
      <c r="D20" s="91">
        <v>16245</v>
      </c>
      <c r="E20" s="112">
        <v>16338</v>
      </c>
    </row>
    <row r="21" spans="1:5" s="38" customFormat="1" x14ac:dyDescent="0.25">
      <c r="A21" s="86" t="s">
        <v>24</v>
      </c>
      <c r="B21" s="86"/>
      <c r="C21" s="29">
        <v>59</v>
      </c>
      <c r="D21" s="91">
        <v>12936</v>
      </c>
      <c r="E21" s="112">
        <v>12995</v>
      </c>
    </row>
    <row r="22" spans="1:5" s="38" customFormat="1" x14ac:dyDescent="0.25">
      <c r="A22" s="86" t="s">
        <v>25</v>
      </c>
      <c r="B22" s="86"/>
      <c r="C22" s="29">
        <v>28</v>
      </c>
      <c r="D22" s="91">
        <v>8369</v>
      </c>
      <c r="E22" s="112">
        <v>8397</v>
      </c>
    </row>
    <row r="23" spans="1:5" s="38" customFormat="1" x14ac:dyDescent="0.25">
      <c r="A23" s="86" t="s">
        <v>26</v>
      </c>
      <c r="B23" s="86"/>
      <c r="C23" s="29">
        <v>4</v>
      </c>
      <c r="D23" s="91">
        <v>2821</v>
      </c>
      <c r="E23" s="112">
        <v>2825</v>
      </c>
    </row>
    <row r="24" spans="1:5" s="38" customFormat="1" ht="48" customHeight="1" x14ac:dyDescent="0.25">
      <c r="A24" s="188" t="s">
        <v>83</v>
      </c>
      <c r="B24" s="188"/>
      <c r="C24" s="29">
        <v>599104</v>
      </c>
      <c r="D24" s="91">
        <v>206975</v>
      </c>
      <c r="E24" s="112">
        <v>806079</v>
      </c>
    </row>
    <row r="25" spans="1:5" s="38" customFormat="1" x14ac:dyDescent="0.25"/>
    <row r="26" spans="1:5" s="48" customFormat="1" ht="10" x14ac:dyDescent="0.2">
      <c r="A26" s="142" t="s">
        <v>108</v>
      </c>
      <c r="B26" s="142"/>
    </row>
  </sheetData>
  <mergeCells count="2">
    <mergeCell ref="A24:B24"/>
    <mergeCell ref="A3:B3"/>
  </mergeCells>
  <pageMargins left="0.74803149606299213" right="0.39370078740157483" top="0.98425196850393704" bottom="1.0629921259842521" header="0.39370078740157483" footer="0.39370078740157483"/>
  <pageSetup paperSize="9" orientation="portrait" r:id="rId1"/>
  <headerFooter alignWithMargins="0">
    <oddHeader>&amp;L&amp;G</oddHeader>
    <oddFooter>&amp;LKela | Statistical Information Service&amp;2
&amp;G
&amp;10PO Box 450 | FIN-00101 HELSINKI | tilastot@kela.fi | www.kela.fi/statistics&amp;R&amp;P(&amp;N)</oddFooter>
  </headerFooter>
  <ignoredErrors>
    <ignoredError sqref="A6" twoDigitTextYear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ul2">
    <pageSetUpPr autoPageBreaks="0"/>
  </sheetPr>
  <dimension ref="A1:I57"/>
  <sheetViews>
    <sheetView zoomScaleNormal="100" workbookViewId="0">
      <pane xSplit="1" ySplit="4" topLeftCell="B5" activePane="bottomRight" state="frozen"/>
      <selection activeCell="A10" sqref="A10"/>
      <selection pane="topRight" activeCell="A10" sqref="A10"/>
      <selection pane="bottomLeft" activeCell="A10" sqref="A10"/>
      <selection pane="bottomRight" activeCell="B5" sqref="B5"/>
    </sheetView>
  </sheetViews>
  <sheetFormatPr defaultColWidth="9.08984375" defaultRowHeight="12.5" x14ac:dyDescent="0.25"/>
  <cols>
    <col min="1" max="1" width="6.08984375" style="9" customWidth="1"/>
    <col min="2" max="2" width="11.08984375" style="9" customWidth="1"/>
    <col min="3" max="3" width="10.36328125" style="9" customWidth="1"/>
    <col min="4" max="4" width="10.36328125" style="6" customWidth="1"/>
    <col min="5" max="5" width="3.36328125" style="9" customWidth="1"/>
    <col min="6" max="6" width="12.54296875" style="9" customWidth="1"/>
    <col min="7" max="7" width="11.453125" style="9" customWidth="1"/>
    <col min="8" max="8" width="13.90625" style="6" customWidth="1"/>
    <col min="9" max="9" width="9.08984375" style="9" customWidth="1"/>
    <col min="10" max="16384" width="9.08984375" style="9"/>
  </cols>
  <sheetData>
    <row r="1" spans="1:9" s="46" customFormat="1" ht="19.5" customHeight="1" x14ac:dyDescent="0.35">
      <c r="A1" s="21" t="s">
        <v>6</v>
      </c>
      <c r="B1" s="32" t="str">
        <f>"Expenditure on general housing allowances, 1975–"&amp;A52</f>
        <v>Expenditure on general housing allowances, 1975–2022</v>
      </c>
    </row>
    <row r="2" spans="1:9" ht="6.75" customHeight="1" x14ac:dyDescent="0.25">
      <c r="A2" s="10"/>
      <c r="B2" s="103" t="str">
        <f>LEFT(B1,(LEN(B1)-9))&amp;"2000–"&amp;RIGHT(B1,4)</f>
        <v>Expenditure on general housing allowances, 2000–2022</v>
      </c>
      <c r="C2" s="10"/>
      <c r="D2" s="104" t="s">
        <v>109</v>
      </c>
      <c r="E2" s="104" t="str">
        <f>"at "&amp;RIGHT(B1,4)&amp;" prices"</f>
        <v>at 2022 prices</v>
      </c>
      <c r="F2" s="72">
        <v>1000000</v>
      </c>
      <c r="G2" s="10"/>
      <c r="H2" s="11"/>
    </row>
    <row r="3" spans="1:9" x14ac:dyDescent="0.25">
      <c r="A3" s="120" t="s">
        <v>45</v>
      </c>
      <c r="B3" s="126" t="str">
        <f>D2&amp;" ("&amp;E2&amp;")"</f>
        <v>Million euros (at 2022 prices) (at 2022 prices)</v>
      </c>
      <c r="C3" s="143"/>
      <c r="D3" s="50"/>
      <c r="E3" s="22"/>
      <c r="F3" s="126" t="s">
        <v>102</v>
      </c>
      <c r="G3" s="50"/>
      <c r="H3" s="56"/>
    </row>
    <row r="4" spans="1:9" s="12" customFormat="1" ht="25" x14ac:dyDescent="0.25">
      <c r="A4" s="121"/>
      <c r="B4" s="155" t="s">
        <v>68</v>
      </c>
      <c r="C4" s="66" t="s">
        <v>69</v>
      </c>
      <c r="D4" s="67" t="s">
        <v>42</v>
      </c>
      <c r="E4" s="71"/>
      <c r="F4" s="122" t="str">
        <f>B4</f>
        <v>Rental¹</v>
      </c>
      <c r="G4" s="122" t="str">
        <f>C4</f>
        <v>Owner-occupied</v>
      </c>
      <c r="H4" s="122" t="str">
        <f>D4</f>
        <v>Total</v>
      </c>
      <c r="I4" s="182"/>
    </row>
    <row r="5" spans="1:9" s="12" customFormat="1" ht="18" customHeight="1" x14ac:dyDescent="0.25">
      <c r="A5" s="85">
        <v>1975</v>
      </c>
      <c r="B5" s="159"/>
      <c r="C5" s="159"/>
      <c r="D5" s="158">
        <f>H5/$F$2*'Inflation factors 2022'!$B41</f>
        <v>98.160528648290452</v>
      </c>
      <c r="E5" s="71"/>
      <c r="F5" s="114"/>
      <c r="G5" s="115"/>
      <c r="H5" s="69">
        <v>17827920.204920169</v>
      </c>
    </row>
    <row r="6" spans="1:9" s="12" customFormat="1" x14ac:dyDescent="0.25">
      <c r="A6" s="85">
        <v>1976</v>
      </c>
      <c r="B6" s="160">
        <f>F6/$F$2*'Inflation factors 2022'!$B42</f>
        <v>110.13618176405591</v>
      </c>
      <c r="C6" s="160">
        <f>G6/$F$2*'Inflation factors 2022'!$B42</f>
        <v>6.4785989272974058</v>
      </c>
      <c r="D6" s="158">
        <f>H6/$F$2*'Inflation factors 2022'!$B42</f>
        <v>116.61478069135329</v>
      </c>
      <c r="E6" s="71"/>
      <c r="F6" s="69">
        <f t="shared" ref="F6:F23" si="0">H6-G6</f>
        <v>22873557.998765502</v>
      </c>
      <c r="G6" s="69">
        <v>1345503.4116920882</v>
      </c>
      <c r="H6" s="69">
        <v>24219061.410457589</v>
      </c>
    </row>
    <row r="7" spans="1:9" s="12" customFormat="1" x14ac:dyDescent="0.25">
      <c r="A7" s="85">
        <v>1977</v>
      </c>
      <c r="B7" s="160">
        <f>F7/$F$2*'Inflation factors 2022'!$B43</f>
        <v>138.01635795772768</v>
      </c>
      <c r="C7" s="160">
        <f>G7/$F$2*'Inflation factors 2022'!$B43</f>
        <v>30.909913500949422</v>
      </c>
      <c r="D7" s="158">
        <f>H7/$F$2*'Inflation factors 2022'!$B43</f>
        <v>168.92627145867712</v>
      </c>
      <c r="E7" s="71"/>
      <c r="F7" s="69">
        <f t="shared" si="0"/>
        <v>32292081.880610123</v>
      </c>
      <c r="G7" s="69">
        <v>7232080.8378449744</v>
      </c>
      <c r="H7" s="69">
        <v>39524162.718455099</v>
      </c>
    </row>
    <row r="8" spans="1:9" s="12" customFormat="1" x14ac:dyDescent="0.25">
      <c r="A8" s="85">
        <v>1978</v>
      </c>
      <c r="B8" s="160">
        <f>F8/$F$2*'Inflation factors 2022'!$B44</f>
        <v>156.4006438233825</v>
      </c>
      <c r="C8" s="160">
        <f>G8/$F$2*'Inflation factors 2022'!$B44</f>
        <v>52.133547941127496</v>
      </c>
      <c r="D8" s="158">
        <f>H8/$F$2*'Inflation factors 2022'!$B44</f>
        <v>208.53419176450998</v>
      </c>
      <c r="E8" s="71"/>
      <c r="F8" s="69">
        <f t="shared" si="0"/>
        <v>39355974.791993581</v>
      </c>
      <c r="G8" s="69">
        <v>13118658.26399786</v>
      </c>
      <c r="H8" s="69">
        <v>52474633.055991441</v>
      </c>
    </row>
    <row r="9" spans="1:9" s="12" customFormat="1" x14ac:dyDescent="0.25">
      <c r="A9" s="85">
        <v>1979</v>
      </c>
      <c r="B9" s="160">
        <f>F9/$F$2*'Inflation factors 2022'!$B45</f>
        <v>154.49608374413233</v>
      </c>
      <c r="C9" s="160">
        <f>G9/$F$2*'Inflation factors 2022'!$B45</f>
        <v>54.821191005982449</v>
      </c>
      <c r="D9" s="158">
        <f>H9/$F$2*'Inflation factors 2022'!$B45</f>
        <v>209.31727475011479</v>
      </c>
      <c r="E9" s="71"/>
      <c r="F9" s="69">
        <f t="shared" si="0"/>
        <v>41710605.762454733</v>
      </c>
      <c r="G9" s="69">
        <v>14800537.528612971</v>
      </c>
      <c r="H9" s="69">
        <v>56511143.291067705</v>
      </c>
    </row>
    <row r="10" spans="1:9" s="12" customFormat="1" ht="18" customHeight="1" x14ac:dyDescent="0.25">
      <c r="A10" s="85">
        <v>1980</v>
      </c>
      <c r="B10" s="160">
        <f>F10/$F$2*'Inflation factors 2022'!$B46</f>
        <v>165.28163909225611</v>
      </c>
      <c r="C10" s="160">
        <f>G10/$F$2*'Inflation factors 2022'!$B46</f>
        <v>63.65576640715269</v>
      </c>
      <c r="D10" s="158">
        <f>H10/$F$2*'Inflation factors 2022'!$B46</f>
        <v>228.93740549940878</v>
      </c>
      <c r="E10" s="71"/>
      <c r="F10" s="69">
        <f t="shared" si="0"/>
        <v>49783626.23260726</v>
      </c>
      <c r="G10" s="69">
        <v>19173423.616612259</v>
      </c>
      <c r="H10" s="69">
        <v>68957049.849219516</v>
      </c>
    </row>
    <row r="11" spans="1:9" s="12" customFormat="1" x14ac:dyDescent="0.25">
      <c r="A11" s="85">
        <v>1981</v>
      </c>
      <c r="B11" s="160">
        <f>F11/$F$2*'Inflation factors 2022'!$B47</f>
        <v>175.91431161522638</v>
      </c>
      <c r="C11" s="160">
        <f>G11/$F$2*'Inflation factors 2022'!$B47</f>
        <v>52.824127567178458</v>
      </c>
      <c r="D11" s="158">
        <f>H11/$F$2*'Inflation factors 2022'!$B47</f>
        <v>228.73843918240485</v>
      </c>
      <c r="E11" s="71"/>
      <c r="F11" s="69">
        <f t="shared" si="0"/>
        <v>59370338.040913388</v>
      </c>
      <c r="G11" s="69">
        <v>17827920.204920169</v>
      </c>
      <c r="H11" s="69">
        <v>77198258.245833561</v>
      </c>
    </row>
    <row r="12" spans="1:9" s="12" customFormat="1" x14ac:dyDescent="0.25">
      <c r="A12" s="85">
        <v>1982</v>
      </c>
      <c r="B12" s="160">
        <f>F12/$F$2*'Inflation factors 2022'!$B48</f>
        <v>191.11665010015597</v>
      </c>
      <c r="C12" s="160">
        <f>G12/$F$2*'Inflation factors 2022'!$B48</f>
        <v>52.910576161379687</v>
      </c>
      <c r="D12" s="158">
        <f>H12/$F$2*'Inflation factors 2022'!$B48</f>
        <v>244.02722626153562</v>
      </c>
      <c r="E12" s="71"/>
      <c r="F12" s="69">
        <f t="shared" si="0"/>
        <v>70470741.187373132</v>
      </c>
      <c r="G12" s="69">
        <v>19509799.46953528</v>
      </c>
      <c r="H12" s="69">
        <v>89980540.656908408</v>
      </c>
    </row>
    <row r="13" spans="1:9" s="12" customFormat="1" x14ac:dyDescent="0.25">
      <c r="A13" s="85">
        <v>1983</v>
      </c>
      <c r="B13" s="160">
        <f>F13/$F$2*'Inflation factors 2022'!$B49</f>
        <v>188.63991469508366</v>
      </c>
      <c r="C13" s="160">
        <f>G13/$F$2*'Inflation factors 2022'!$B49</f>
        <v>54.617347239111091</v>
      </c>
      <c r="D13" s="158">
        <f>H13/$F$2*'Inflation factors 2022'!$B49</f>
        <v>243.25726193419479</v>
      </c>
      <c r="E13" s="71"/>
      <c r="F13" s="69">
        <f t="shared" si="0"/>
        <v>75516378.981218442</v>
      </c>
      <c r="G13" s="69">
        <v>21864430.439996433</v>
      </c>
      <c r="H13" s="69">
        <v>97380809.421214879</v>
      </c>
    </row>
    <row r="14" spans="1:9" s="12" customFormat="1" x14ac:dyDescent="0.25">
      <c r="A14" s="85">
        <v>1984</v>
      </c>
      <c r="B14" s="160">
        <f>F14/$F$2*'Inflation factors 2022'!$B50</f>
        <v>180.65065181230898</v>
      </c>
      <c r="C14" s="160">
        <f>G14/$F$2*'Inflation factors 2022'!$B50</f>
        <v>49.482569844241162</v>
      </c>
      <c r="D14" s="158">
        <f>H14/$F$2*'Inflation factors 2022'!$B50</f>
        <v>230.13322165655015</v>
      </c>
      <c r="E14" s="71"/>
      <c r="F14" s="69">
        <f t="shared" si="0"/>
        <v>77366446.172295064</v>
      </c>
      <c r="G14" s="69">
        <v>21191678.734150391</v>
      </c>
      <c r="H14" s="69">
        <v>98558124.906445459</v>
      </c>
    </row>
    <row r="15" spans="1:9" s="12" customFormat="1" ht="18" customHeight="1" x14ac:dyDescent="0.25">
      <c r="A15" s="85">
        <v>1985</v>
      </c>
      <c r="B15" s="160">
        <f>F15/$F$2*'Inflation factors 2022'!$B51</f>
        <v>175.41412072192983</v>
      </c>
      <c r="C15" s="160">
        <f>G15/$F$2*'Inflation factors 2022'!$B51</f>
        <v>44.502525341715824</v>
      </c>
      <c r="D15" s="158">
        <f>H15/$F$2*'Inflation factors 2022'!$B51</f>
        <v>219.91664606364566</v>
      </c>
      <c r="E15" s="71"/>
      <c r="F15" s="69">
        <f t="shared" si="0"/>
        <v>79552889.216294706</v>
      </c>
      <c r="G15" s="69">
        <v>20182551.175381325</v>
      </c>
      <c r="H15" s="69">
        <v>99735440.391676039</v>
      </c>
    </row>
    <row r="16" spans="1:9" s="12" customFormat="1" x14ac:dyDescent="0.25">
      <c r="A16" s="85">
        <v>1986</v>
      </c>
      <c r="B16" s="160">
        <f>F16/$F$2*'Inflation factors 2022'!$B52</f>
        <v>174.73918257303981</v>
      </c>
      <c r="C16" s="160">
        <f>G16/$F$2*'Inflation factors 2022'!$B52</f>
        <v>38.313714211711591</v>
      </c>
      <c r="D16" s="158">
        <f>H16/$F$2*'Inflation factors 2022'!$B52</f>
        <v>213.0528967847514</v>
      </c>
      <c r="E16" s="71"/>
      <c r="F16" s="69">
        <f t="shared" si="0"/>
        <v>82075708.113217384</v>
      </c>
      <c r="G16" s="69">
        <v>17996108.131381679</v>
      </c>
      <c r="H16" s="69">
        <v>100071816.24459906</v>
      </c>
    </row>
    <row r="17" spans="1:8" s="12" customFormat="1" x14ac:dyDescent="0.25">
      <c r="A17" s="85">
        <v>1987</v>
      </c>
      <c r="B17" s="160">
        <f>F17/$F$2*'Inflation factors 2022'!$B53</f>
        <v>154.68983623541598</v>
      </c>
      <c r="C17" s="160">
        <f>G17/$F$2*'Inflation factors 2022'!$B53</f>
        <v>31.421372985318875</v>
      </c>
      <c r="D17" s="158">
        <f>H17/$F$2*'Inflation factors 2022'!$B53</f>
        <v>186.11120922073491</v>
      </c>
      <c r="E17" s="71"/>
      <c r="F17" s="69">
        <f t="shared" si="0"/>
        <v>75348191.054756939</v>
      </c>
      <c r="G17" s="69">
        <v>15305101.307997504</v>
      </c>
      <c r="H17" s="69">
        <v>90653292.362754449</v>
      </c>
    </row>
    <row r="18" spans="1:8" s="12" customFormat="1" x14ac:dyDescent="0.25">
      <c r="A18" s="85">
        <v>1988</v>
      </c>
      <c r="B18" s="160">
        <f>F18/$F$2*'Inflation factors 2022'!$B54</f>
        <v>182.34564973518815</v>
      </c>
      <c r="C18" s="160">
        <f>G18/$F$2*'Inflation factors 2022'!$B54</f>
        <v>42.459546598987849</v>
      </c>
      <c r="D18" s="158">
        <f>H18/$F$2*'Inflation factors 2022'!$B54</f>
        <v>224.80519633417597</v>
      </c>
      <c r="E18" s="71"/>
      <c r="F18" s="69">
        <f t="shared" si="0"/>
        <v>93176111.259677127</v>
      </c>
      <c r="G18" s="69">
        <v>21696242.513534922</v>
      </c>
      <c r="H18" s="69">
        <v>114872353.77321205</v>
      </c>
    </row>
    <row r="19" spans="1:8" s="12" customFormat="1" x14ac:dyDescent="0.25">
      <c r="A19" s="85">
        <v>1989</v>
      </c>
      <c r="B19" s="160">
        <f>F19/$F$2*'Inflation factors 2022'!$B55</f>
        <v>210.90564152761729</v>
      </c>
      <c r="C19" s="160">
        <f>G19/$F$2*'Inflation factors 2022'!$B55</f>
        <v>45.392575848550138</v>
      </c>
      <c r="D19" s="158">
        <f>H19/$F$2*'Inflation factors 2022'!$B55</f>
        <v>256.29821737616743</v>
      </c>
      <c r="E19" s="71"/>
      <c r="F19" s="69">
        <f t="shared" si="0"/>
        <v>114872353.77321203</v>
      </c>
      <c r="G19" s="69">
        <v>24723625.18984212</v>
      </c>
      <c r="H19" s="69">
        <v>139595978.96305415</v>
      </c>
    </row>
    <row r="20" spans="1:8" s="12" customFormat="1" ht="18" customHeight="1" x14ac:dyDescent="0.25">
      <c r="A20" s="85">
        <v>1990</v>
      </c>
      <c r="B20" s="160">
        <f>F20/$F$2*'Inflation factors 2022'!$B56</f>
        <v>219.80564203218105</v>
      </c>
      <c r="C20" s="160">
        <f>G20/$F$2*'Inflation factors 2022'!$B56</f>
        <v>58.80892674238487</v>
      </c>
      <c r="D20" s="158">
        <f>H20/$F$2*'Inflation factors 2022'!$B56</f>
        <v>278.61456877456595</v>
      </c>
      <c r="E20" s="71"/>
      <c r="F20" s="69">
        <f t="shared" si="0"/>
        <v>126981884.47844082</v>
      </c>
      <c r="G20" s="69">
        <v>33973961.145225227</v>
      </c>
      <c r="H20" s="69">
        <v>160955845.62366605</v>
      </c>
    </row>
    <row r="21" spans="1:8" s="12" customFormat="1" x14ac:dyDescent="0.25">
      <c r="A21" s="85">
        <v>1991</v>
      </c>
      <c r="B21" s="160">
        <f>F21/$F$2*'Inflation factors 2022'!$B57</f>
        <v>286.23701378972811</v>
      </c>
      <c r="C21" s="160">
        <f>G21/$F$2*'Inflation factors 2022'!$B57</f>
        <v>71.559253447432027</v>
      </c>
      <c r="D21" s="158">
        <f>H21/$F$2*'Inflation factors 2022'!$B57</f>
        <v>357.79626723716012</v>
      </c>
      <c r="E21" s="71"/>
      <c r="F21" s="69">
        <f t="shared" si="0"/>
        <v>172224436.69658729</v>
      </c>
      <c r="G21" s="69">
        <v>43056109.174146824</v>
      </c>
      <c r="H21" s="69">
        <v>215280545.87073413</v>
      </c>
    </row>
    <row r="22" spans="1:8" s="12" customFormat="1" x14ac:dyDescent="0.25">
      <c r="A22" s="85">
        <v>1992</v>
      </c>
      <c r="B22" s="160">
        <f>F22/$F$2*'Inflation factors 2022'!$B58</f>
        <v>416.32566564576598</v>
      </c>
      <c r="C22" s="160">
        <f>G22/$F$2*'Inflation factors 2022'!$B58</f>
        <v>93.182838776735579</v>
      </c>
      <c r="D22" s="158">
        <f>H22/$F$2*'Inflation factors 2022'!$B58</f>
        <v>509.50850442250157</v>
      </c>
      <c r="E22" s="71"/>
      <c r="F22" s="69">
        <f t="shared" si="0"/>
        <v>256991151.63318884</v>
      </c>
      <c r="G22" s="69">
        <v>57520270.849836767</v>
      </c>
      <c r="H22" s="69">
        <v>314511422.48302561</v>
      </c>
    </row>
    <row r="23" spans="1:8" s="12" customFormat="1" x14ac:dyDescent="0.25">
      <c r="A23" s="85">
        <v>1993</v>
      </c>
      <c r="B23" s="160">
        <f>F23/$F$2*'Inflation factors 2022'!$B59</f>
        <v>433.46872461413483</v>
      </c>
      <c r="C23" s="160">
        <f>G23/$F$2*'Inflation factors 2022'!$B59</f>
        <v>73.668330045259367</v>
      </c>
      <c r="D23" s="158">
        <f>H23/$F$2*'Inflation factors 2022'!$B59</f>
        <v>507.13705465939421</v>
      </c>
      <c r="E23" s="71"/>
      <c r="F23" s="69">
        <f t="shared" si="0"/>
        <v>273137192.5734939</v>
      </c>
      <c r="G23" s="69">
        <v>46419867.703377046</v>
      </c>
      <c r="H23" s="69">
        <v>319557060.27687097</v>
      </c>
    </row>
    <row r="24" spans="1:8" s="12" customFormat="1" x14ac:dyDescent="0.25">
      <c r="A24" s="85">
        <v>1994</v>
      </c>
      <c r="B24" s="160">
        <f>F24/$F$2*'Inflation factors 2022'!$B60</f>
        <v>527.90851606219996</v>
      </c>
      <c r="C24" s="160">
        <f>G24/$F$2*'Inflation factors 2022'!$B60</f>
        <v>72.645140771000001</v>
      </c>
      <c r="D24" s="158">
        <f>H24/$F$2*'Inflation factors 2022'!$B60</f>
        <v>600.55365683319997</v>
      </c>
      <c r="E24" s="93"/>
      <c r="F24" s="69">
        <f t="shared" ref="F24:F44" si="1">H24-G24</f>
        <v>336247462.45999998</v>
      </c>
      <c r="G24" s="69">
        <v>46270790.299999997</v>
      </c>
      <c r="H24" s="69">
        <v>382518252.75999999</v>
      </c>
    </row>
    <row r="25" spans="1:8" s="12" customFormat="1" ht="18" customHeight="1" x14ac:dyDescent="0.25">
      <c r="A25" s="85">
        <v>1995</v>
      </c>
      <c r="B25" s="160">
        <f>F25/$F$2*'Inflation factors 2022'!$B61</f>
        <v>619.52156449400002</v>
      </c>
      <c r="C25" s="160">
        <f>G25/$F$2*'Inflation factors 2022'!$B61</f>
        <v>66.552886402300004</v>
      </c>
      <c r="D25" s="158">
        <f>H25/$F$2*'Inflation factors 2022'!$B61</f>
        <v>686.07445089630005</v>
      </c>
      <c r="E25" s="93"/>
      <c r="F25" s="69">
        <f t="shared" si="1"/>
        <v>398406150.80000001</v>
      </c>
      <c r="G25" s="69">
        <v>42799283.859999999</v>
      </c>
      <c r="H25" s="69">
        <v>441205434.66000003</v>
      </c>
    </row>
    <row r="26" spans="1:8" s="12" customFormat="1" x14ac:dyDescent="0.25">
      <c r="A26" s="85">
        <v>1996</v>
      </c>
      <c r="B26" s="160">
        <f>F26/$F$2*'Inflation factors 2022'!$B62</f>
        <v>556.02347983948005</v>
      </c>
      <c r="C26" s="160">
        <f>G26/$F$2*'Inflation factors 2022'!$B62</f>
        <v>41.869421041720003</v>
      </c>
      <c r="D26" s="158">
        <f>H26/$F$2*'Inflation factors 2022'!$B62</f>
        <v>597.89290088120003</v>
      </c>
      <c r="E26" s="93"/>
      <c r="F26" s="69">
        <f t="shared" si="1"/>
        <v>359652962.38</v>
      </c>
      <c r="G26" s="69">
        <v>27082419.82</v>
      </c>
      <c r="H26" s="69">
        <v>386735382.19999999</v>
      </c>
    </row>
    <row r="27" spans="1:8" s="12" customFormat="1" x14ac:dyDescent="0.25">
      <c r="A27" s="85">
        <v>1997</v>
      </c>
      <c r="B27" s="160">
        <f>F27/$F$2*'Inflation factors 2022'!$B63</f>
        <v>528.33491194085991</v>
      </c>
      <c r="C27" s="160">
        <f>G27/$F$2*'Inflation factors 2022'!$B63</f>
        <v>28.686046394999998</v>
      </c>
      <c r="D27" s="158">
        <f>H27/$F$2*'Inflation factors 2022'!$B63</f>
        <v>557.02095833585997</v>
      </c>
      <c r="E27" s="93"/>
      <c r="F27" s="69">
        <f t="shared" si="1"/>
        <v>345995358.18000001</v>
      </c>
      <c r="G27" s="69">
        <v>18785885</v>
      </c>
      <c r="H27" s="69">
        <v>364781243.18000001</v>
      </c>
    </row>
    <row r="28" spans="1:8" s="12" customFormat="1" x14ac:dyDescent="0.25">
      <c r="A28" s="85">
        <v>1998</v>
      </c>
      <c r="B28" s="160">
        <f>F28/$F$2*'Inflation factors 2022'!$B64</f>
        <v>634.38188224253997</v>
      </c>
      <c r="C28" s="160">
        <f>G28/$F$2*'Inflation factors 2022'!$B64</f>
        <v>27.93618183924</v>
      </c>
      <c r="D28" s="158">
        <f>H28/$F$2*'Inflation factors 2022'!$B64</f>
        <v>662.31806408177999</v>
      </c>
      <c r="E28" s="93"/>
      <c r="F28" s="69">
        <f t="shared" si="1"/>
        <v>421236309.58999997</v>
      </c>
      <c r="G28" s="69">
        <v>18549921.539999999</v>
      </c>
      <c r="H28" s="69">
        <v>439786231.13</v>
      </c>
    </row>
    <row r="29" spans="1:8" s="12" customFormat="1" x14ac:dyDescent="0.25">
      <c r="A29" s="85">
        <v>1999</v>
      </c>
      <c r="B29" s="160">
        <f>F29/$F$2*'Inflation factors 2022'!$B65</f>
        <v>711.26541974544</v>
      </c>
      <c r="C29" s="160">
        <f>G29/$F$2*'Inflation factors 2022'!$B65</f>
        <v>28.400546415359997</v>
      </c>
      <c r="D29" s="158">
        <f>H29/$F$2*'Inflation factors 2022'!$B65</f>
        <v>739.66596616080005</v>
      </c>
      <c r="E29" s="93"/>
      <c r="F29" s="69">
        <f t="shared" si="1"/>
        <v>478000954.13</v>
      </c>
      <c r="G29" s="69">
        <v>19086388.719999999</v>
      </c>
      <c r="H29" s="69">
        <v>497087342.85000002</v>
      </c>
    </row>
    <row r="30" spans="1:8" ht="18" customHeight="1" x14ac:dyDescent="0.25">
      <c r="A30" s="85">
        <v>2000</v>
      </c>
      <c r="B30" s="160">
        <f>F30/$F$2*'Inflation factors 2022'!$B66</f>
        <v>646.77852214560005</v>
      </c>
      <c r="C30" s="160">
        <f>G30/$F$2*'Inflation factors 2022'!$B66</f>
        <v>26.054715340800001</v>
      </c>
      <c r="D30" s="158">
        <f>H30/$F$2*'Inflation factors 2022'!$B66</f>
        <v>672.83323748639998</v>
      </c>
      <c r="E30" s="35"/>
      <c r="F30" s="69">
        <f t="shared" si="1"/>
        <v>449151751.49000001</v>
      </c>
      <c r="G30" s="69">
        <v>18093552.32</v>
      </c>
      <c r="H30" s="69">
        <v>467245303.81</v>
      </c>
    </row>
    <row r="31" spans="1:8" x14ac:dyDescent="0.25">
      <c r="A31" s="85">
        <v>2001</v>
      </c>
      <c r="B31" s="160">
        <f>F31/$F$2*'Inflation factors 2022'!$B67</f>
        <v>537.19195166676002</v>
      </c>
      <c r="C31" s="160">
        <f>G31/$F$2*'Inflation factors 2022'!$B67</f>
        <v>25.002214534439997</v>
      </c>
      <c r="D31" s="158">
        <f>H31/$F$2*'Inflation factors 2022'!$B67</f>
        <v>562.19416620120001</v>
      </c>
      <c r="E31" s="35"/>
      <c r="F31" s="69">
        <f t="shared" si="1"/>
        <v>382615350.19</v>
      </c>
      <c r="G31" s="69">
        <v>17807845.109999999</v>
      </c>
      <c r="H31" s="69">
        <v>400423195.30000001</v>
      </c>
    </row>
    <row r="32" spans="1:8" x14ac:dyDescent="0.25">
      <c r="A32" s="85">
        <v>2002</v>
      </c>
      <c r="B32" s="160">
        <f>F32/$F$2*'Inflation factors 2022'!$B68</f>
        <v>547.90916841891999</v>
      </c>
      <c r="C32" s="160">
        <f>G32/$F$2*'Inflation factors 2022'!$B68</f>
        <v>22.404724902639998</v>
      </c>
      <c r="D32" s="158">
        <f>H32/$F$2*'Inflation factors 2022'!$B68</f>
        <v>570.31389332155993</v>
      </c>
      <c r="E32" s="35"/>
      <c r="F32" s="69">
        <f t="shared" si="1"/>
        <v>396461048.06</v>
      </c>
      <c r="G32" s="69">
        <v>16211812.52</v>
      </c>
      <c r="H32" s="69">
        <v>412672860.57999998</v>
      </c>
    </row>
    <row r="33" spans="1:8" x14ac:dyDescent="0.25">
      <c r="A33" s="85">
        <v>2003</v>
      </c>
      <c r="B33" s="160">
        <f>F33/$F$2*'Inflation factors 2022'!$B69</f>
        <v>568.9768220615</v>
      </c>
      <c r="C33" s="160">
        <f>G33/$F$2*'Inflation factors 2022'!$B69</f>
        <v>20.204966705600004</v>
      </c>
      <c r="D33" s="158">
        <f>H33/$F$2*'Inflation factors 2022'!$B69</f>
        <v>589.1817887671001</v>
      </c>
      <c r="E33" s="35"/>
      <c r="F33" s="69">
        <f t="shared" si="1"/>
        <v>415311548.94999999</v>
      </c>
      <c r="G33" s="69">
        <v>14748150.880000001</v>
      </c>
      <c r="H33" s="69">
        <v>430059699.82999998</v>
      </c>
    </row>
    <row r="34" spans="1:8" x14ac:dyDescent="0.25">
      <c r="A34" s="85">
        <v>2004</v>
      </c>
      <c r="B34" s="160">
        <f>F34/$F$2*'Inflation factors 2022'!$B70</f>
        <v>578.30598691704006</v>
      </c>
      <c r="C34" s="160">
        <f>G34/$F$2*'Inflation factors 2022'!$B70</f>
        <v>18.713179211760004</v>
      </c>
      <c r="D34" s="158">
        <f>H34/$F$2*'Inflation factors 2022'!$B70</f>
        <v>597.01916612880007</v>
      </c>
      <c r="E34" s="35"/>
      <c r="F34" s="69">
        <f t="shared" si="1"/>
        <v>422738294.53000003</v>
      </c>
      <c r="G34" s="69">
        <v>13679224.57</v>
      </c>
      <c r="H34" s="69">
        <v>436417519.10000002</v>
      </c>
    </row>
    <row r="35" spans="1:8" ht="18" customHeight="1" x14ac:dyDescent="0.25">
      <c r="A35" s="85">
        <v>2005</v>
      </c>
      <c r="B35" s="160">
        <f>F35/$F$2*'Inflation factors 2022'!$B71</f>
        <v>574.19208926736007</v>
      </c>
      <c r="C35" s="160">
        <f>G35/$F$2*'Inflation factors 2022'!$B71</f>
        <v>18.28237785624</v>
      </c>
      <c r="D35" s="158">
        <f>H35/$F$2*'Inflation factors 2022'!$B71</f>
        <v>592.47446712359999</v>
      </c>
      <c r="E35" s="35"/>
      <c r="F35" s="69">
        <f t="shared" si="1"/>
        <v>423445493.56</v>
      </c>
      <c r="G35" s="69">
        <v>13482579.539999999</v>
      </c>
      <c r="H35" s="69">
        <v>436928073.10000002</v>
      </c>
    </row>
    <row r="36" spans="1:8" x14ac:dyDescent="0.25">
      <c r="A36" s="85">
        <v>2006</v>
      </c>
      <c r="B36" s="160">
        <f>F36/$F$2*'Inflation factors 2022'!$B72</f>
        <v>566.43974823168003</v>
      </c>
      <c r="C36" s="160">
        <f>G36/$F$2*'Inflation factors 2022'!$B72</f>
        <v>18.863773770240002</v>
      </c>
      <c r="D36" s="158">
        <f>H36/$F$2*'Inflation factors 2022'!$B72</f>
        <v>585.30352200191999</v>
      </c>
      <c r="E36" s="35"/>
      <c r="F36" s="69">
        <f t="shared" si="1"/>
        <v>425255066.24000001</v>
      </c>
      <c r="G36" s="69">
        <v>14161992.32</v>
      </c>
      <c r="H36" s="69">
        <v>439417058.56</v>
      </c>
    </row>
    <row r="37" spans="1:8" x14ac:dyDescent="0.25">
      <c r="A37" s="85">
        <v>2007</v>
      </c>
      <c r="B37" s="160">
        <f>F37/$F$2*'Inflation factors 2022'!$B73</f>
        <v>539.39927572700003</v>
      </c>
      <c r="C37" s="160">
        <f>G37/$F$2*'Inflation factors 2022'!$B73</f>
        <v>20.510498073000001</v>
      </c>
      <c r="D37" s="158">
        <f>H37/$F$2*'Inflation factors 2022'!$B73</f>
        <v>559.90977380000004</v>
      </c>
      <c r="E37" s="35"/>
      <c r="F37" s="69">
        <f t="shared" si="1"/>
        <v>414922519.79000002</v>
      </c>
      <c r="G37" s="69">
        <v>15777306.210000001</v>
      </c>
      <c r="H37" s="69">
        <v>430699826</v>
      </c>
    </row>
    <row r="38" spans="1:8" x14ac:dyDescent="0.25">
      <c r="A38" s="85">
        <v>2008</v>
      </c>
      <c r="B38" s="160">
        <f>F38/$F$2*'Inflation factors 2022'!$B74</f>
        <v>513.31616604429007</v>
      </c>
      <c r="C38" s="160">
        <f>G38/$F$2*'Inflation factors 2022'!$B74</f>
        <v>21.662113321990002</v>
      </c>
      <c r="D38" s="158">
        <f>H38/$F$2*'Inflation factors 2022'!$B74</f>
        <v>534.97827936628005</v>
      </c>
      <c r="E38" s="35"/>
      <c r="F38" s="69">
        <f t="shared" si="1"/>
        <v>410981718.21000004</v>
      </c>
      <c r="G38" s="69">
        <v>17343565.510000002</v>
      </c>
      <c r="H38" s="69">
        <v>428325283.72000003</v>
      </c>
    </row>
    <row r="39" spans="1:8" x14ac:dyDescent="0.25">
      <c r="A39" s="85">
        <v>2009</v>
      </c>
      <c r="B39" s="160">
        <f>F39/$F$2*'Inflation factors 2022'!$B75</f>
        <v>578.17447990065011</v>
      </c>
      <c r="C39" s="160">
        <f>G39/$F$2*'Inflation factors 2022'!$B75</f>
        <v>23.978736177380004</v>
      </c>
      <c r="D39" s="158">
        <f>H39/$F$2*'Inflation factors 2022'!$B75</f>
        <v>602.15321607803003</v>
      </c>
      <c r="E39" s="35"/>
      <c r="F39" s="69">
        <f t="shared" si="1"/>
        <v>462909911.85000002</v>
      </c>
      <c r="G39" s="69">
        <v>19198347.620000001</v>
      </c>
      <c r="H39" s="69">
        <v>482108259.47000003</v>
      </c>
    </row>
    <row r="40" spans="1:8" ht="18" customHeight="1" x14ac:dyDescent="0.25">
      <c r="A40" s="85">
        <v>2010</v>
      </c>
      <c r="B40" s="160">
        <f>F40/$F$2*'Inflation factors 2022'!$B76</f>
        <v>633.10890640641992</v>
      </c>
      <c r="C40" s="160">
        <f>G40/$F$2*'Inflation factors 2022'!$B76</f>
        <v>21.002274643340002</v>
      </c>
      <c r="D40" s="158">
        <f>H40/$F$2*'Inflation factors 2022'!$B76</f>
        <v>654.11118104975992</v>
      </c>
      <c r="E40" s="35"/>
      <c r="F40" s="69">
        <f t="shared" si="1"/>
        <v>513054219.13</v>
      </c>
      <c r="G40" s="69">
        <v>17019671.510000002</v>
      </c>
      <c r="H40" s="69">
        <v>530073890.63999999</v>
      </c>
    </row>
    <row r="41" spans="1:8" s="38" customFormat="1" x14ac:dyDescent="0.25">
      <c r="A41" s="86">
        <v>2011</v>
      </c>
      <c r="B41" s="160">
        <f>F41/$F$2*'Inflation factors 2022'!$B77</f>
        <v>639.28365542180006</v>
      </c>
      <c r="C41" s="160">
        <f>G41/$F$2*'Inflation factors 2022'!$B77</f>
        <v>19.68022111462</v>
      </c>
      <c r="D41" s="158">
        <f>H41/$F$2*'Inflation factors 2022'!$B77</f>
        <v>658.96387653642012</v>
      </c>
      <c r="E41" s="94"/>
      <c r="F41" s="69">
        <f t="shared" si="1"/>
        <v>535862242.60000008</v>
      </c>
      <c r="G41" s="69">
        <v>16496413.34</v>
      </c>
      <c r="H41" s="69">
        <v>552358655.94000006</v>
      </c>
    </row>
    <row r="42" spans="1:8" s="38" customFormat="1" x14ac:dyDescent="0.25">
      <c r="A42" s="86">
        <v>2012</v>
      </c>
      <c r="B42" s="160">
        <f>F42/$F$2*'Inflation factors 2022'!$B78</f>
        <v>680.14855180200004</v>
      </c>
      <c r="C42" s="160">
        <f>G42/$F$2*'Inflation factors 2022'!$B78</f>
        <v>22.7957504516</v>
      </c>
      <c r="D42" s="158">
        <f>H42/$F$2*'Inflation factors 2022'!$B78</f>
        <v>702.94430225360009</v>
      </c>
      <c r="E42" s="94"/>
      <c r="F42" s="69">
        <f t="shared" si="1"/>
        <v>586334958.45000005</v>
      </c>
      <c r="G42" s="69">
        <v>19651509.010000002</v>
      </c>
      <c r="H42" s="69">
        <v>605986467.46000004</v>
      </c>
    </row>
    <row r="43" spans="1:8" s="38" customFormat="1" x14ac:dyDescent="0.25">
      <c r="A43" s="86">
        <v>2013</v>
      </c>
      <c r="B43" s="160">
        <f>F43/$F$2*'Inflation factors 2022'!$B79</f>
        <v>740.99506186898986</v>
      </c>
      <c r="C43" s="160">
        <f>G43/$F$2*'Inflation factors 2022'!$B79</f>
        <v>24.246051360479999</v>
      </c>
      <c r="D43" s="158">
        <f>H43/$F$2*'Inflation factors 2022'!$B79</f>
        <v>765.24111322946987</v>
      </c>
      <c r="E43" s="92"/>
      <c r="F43" s="69">
        <f t="shared" si="1"/>
        <v>648289642.92999995</v>
      </c>
      <c r="G43" s="69">
        <v>21212643.359999999</v>
      </c>
      <c r="H43" s="69">
        <v>669502286.28999996</v>
      </c>
    </row>
    <row r="44" spans="1:8" s="38" customFormat="1" x14ac:dyDescent="0.25">
      <c r="A44" s="86">
        <v>2014</v>
      </c>
      <c r="B44" s="160">
        <f>F44/$F$2*'Inflation factors 2022'!$B80</f>
        <v>813.88770942882002</v>
      </c>
      <c r="C44" s="160">
        <f>G44/$F$2*'Inflation factors 2022'!$B80</f>
        <v>25.65321058911</v>
      </c>
      <c r="D44" s="158">
        <f>H44/$F$2*'Inflation factors 2022'!$B80</f>
        <v>839.54092001792992</v>
      </c>
      <c r="E44" s="92"/>
      <c r="F44" s="69">
        <f t="shared" si="1"/>
        <v>719617780.22000003</v>
      </c>
      <c r="G44" s="69">
        <v>22681883.809999999</v>
      </c>
      <c r="H44" s="69">
        <v>742299664.02999997</v>
      </c>
    </row>
    <row r="45" spans="1:8" s="38" customFormat="1" ht="18" customHeight="1" x14ac:dyDescent="0.25">
      <c r="A45" s="86">
        <v>2015</v>
      </c>
      <c r="B45" s="160">
        <f>F45/$F$2*'Inflation factors 2022'!$B81</f>
        <v>1005.00952366836</v>
      </c>
      <c r="C45" s="160">
        <f>G45/$F$2*'Inflation factors 2022'!$B81</f>
        <v>35.571222788219991</v>
      </c>
      <c r="D45" s="158">
        <f>H45/$F$2*'Inflation factors 2022'!$B81</f>
        <v>1040.5807464565798</v>
      </c>
      <c r="E45" s="92"/>
      <c r="F45" s="69">
        <v>886251784.53999996</v>
      </c>
      <c r="G45" s="69">
        <v>31367921.329999998</v>
      </c>
      <c r="H45" s="69">
        <v>917619705.87</v>
      </c>
    </row>
    <row r="46" spans="1:8" s="38" customFormat="1" x14ac:dyDescent="0.25">
      <c r="A46" s="86">
        <v>2016</v>
      </c>
      <c r="B46" s="160">
        <f>F46/$F$2*'Inflation factors 2022'!$B82</f>
        <v>1176.2054385745</v>
      </c>
      <c r="C46" s="160">
        <f>G46/$F$2*'Inflation factors 2022'!$B82</f>
        <v>45.283287260199991</v>
      </c>
      <c r="D46" s="158">
        <f>H46/$F$2*'Inflation factors 2022'!$B82</f>
        <v>1221.4887258347001</v>
      </c>
      <c r="E46" s="92"/>
      <c r="F46" s="69">
        <v>1040889768.6500001</v>
      </c>
      <c r="G46" s="69">
        <v>40073705.539999999</v>
      </c>
      <c r="H46" s="69">
        <v>1080963474.1900001</v>
      </c>
    </row>
    <row r="47" spans="1:8" s="38" customFormat="1" x14ac:dyDescent="0.25">
      <c r="A47" s="86">
        <v>2017</v>
      </c>
      <c r="B47" s="160">
        <f>F47/$F$2*'Inflation factors 2022'!$B83</f>
        <v>1367.6770438673898</v>
      </c>
      <c r="C47" s="160">
        <f>G47/$F$2*'Inflation factors 2022'!$B83</f>
        <v>45.685258527480002</v>
      </c>
      <c r="D47" s="158">
        <f>H47/$F$2*'Inflation factors 2022'!$B83</f>
        <v>1413.3623023948701</v>
      </c>
      <c r="E47" s="92"/>
      <c r="F47" s="69">
        <v>1220050886.5899999</v>
      </c>
      <c r="G47" s="69">
        <v>40754021.880000003</v>
      </c>
      <c r="H47" s="69">
        <v>1260804908.47</v>
      </c>
    </row>
    <row r="48" spans="1:8" s="38" customFormat="1" x14ac:dyDescent="0.25">
      <c r="A48" s="86">
        <v>2018</v>
      </c>
      <c r="B48" s="160">
        <f>F48/$F$2*'Inflation factors 2022'!$B84</f>
        <v>1606.90885705452</v>
      </c>
      <c r="C48" s="160">
        <f>G48/$F$2*'Inflation factors 2022'!$B84</f>
        <v>44.326889008420004</v>
      </c>
      <c r="D48" s="158">
        <f>H48/$F$2*'Inflation factors 2022'!$B84</f>
        <v>1651.2357460629401</v>
      </c>
      <c r="E48" s="92"/>
      <c r="F48" s="69">
        <v>1448971016.28</v>
      </c>
      <c r="G48" s="69">
        <v>39970143.380000003</v>
      </c>
      <c r="H48" s="69">
        <v>1488941159.6600001</v>
      </c>
    </row>
    <row r="49" spans="1:9" s="38" customFormat="1" x14ac:dyDescent="0.25">
      <c r="A49" s="86">
        <v>2019</v>
      </c>
      <c r="B49" s="160">
        <f>F49/$F$2*'Inflation factors 2022'!$B85</f>
        <v>1594.7263732878</v>
      </c>
      <c r="C49" s="160">
        <f>G49/$F$2*'Inflation factors 2022'!$B85</f>
        <v>42.339587342580003</v>
      </c>
      <c r="D49" s="158">
        <f>H49/$F$2*'Inflation factors 2022'!$B85</f>
        <v>1637.06596063038</v>
      </c>
      <c r="E49" s="92"/>
      <c r="F49" s="69">
        <v>1452391961.0999999</v>
      </c>
      <c r="G49" s="69">
        <v>38560644.210000001</v>
      </c>
      <c r="H49" s="69">
        <v>1490952605.3099999</v>
      </c>
    </row>
    <row r="50" spans="1:9" s="38" customFormat="1" ht="18" customHeight="1" x14ac:dyDescent="0.25">
      <c r="A50" s="86">
        <v>2020</v>
      </c>
      <c r="B50" s="160">
        <f>F50/$F$2*'Inflation factors 2022'!$B86</f>
        <v>1670.9309110842</v>
      </c>
      <c r="C50" s="160">
        <f>G50/$F$2*'Inflation factors 2022'!$B86</f>
        <v>44.363056993499995</v>
      </c>
      <c r="D50" s="158">
        <f>H50/$F$2*'Inflation factors 2022'!$B86</f>
        <v>1715.2939680777001</v>
      </c>
      <c r="E50" s="92"/>
      <c r="F50" s="69">
        <v>1525964302.3600001</v>
      </c>
      <c r="G50" s="69">
        <v>40514207.299999997</v>
      </c>
      <c r="H50" s="69">
        <v>1566478509.6600001</v>
      </c>
    </row>
    <row r="51" spans="1:9" s="38" customFormat="1" x14ac:dyDescent="0.25">
      <c r="A51" s="86">
        <v>2021</v>
      </c>
      <c r="B51" s="160">
        <f>F51/$F$2*'Inflation factors 2022'!$B87</f>
        <v>1662.4708305659999</v>
      </c>
      <c r="C51" s="160">
        <f>G51/$F$2*'Inflation factors 2022'!$B87</f>
        <v>41.249025216</v>
      </c>
      <c r="D51" s="158">
        <f>H51/$F$2*'Inflation factors 2022'!$B87</f>
        <v>1703.719855782</v>
      </c>
      <c r="E51" s="92"/>
      <c r="F51" s="69">
        <v>1552260346</v>
      </c>
      <c r="G51" s="69">
        <v>38514496</v>
      </c>
      <c r="H51" s="69">
        <v>1590774842</v>
      </c>
    </row>
    <row r="52" spans="1:9" s="38" customFormat="1" ht="12.75" customHeight="1" x14ac:dyDescent="0.25">
      <c r="A52" s="86">
        <v>2022</v>
      </c>
      <c r="B52" s="160">
        <f>F52/$F$2*'Inflation factors 2022'!$B88</f>
        <v>1528.099522</v>
      </c>
      <c r="C52" s="160">
        <f>G52/$F$2*'Inflation factors 2022'!$B88</f>
        <v>36.908479999999997</v>
      </c>
      <c r="D52" s="158">
        <f>H52/$F$2*'Inflation factors 2022'!$B88</f>
        <v>1565.008002</v>
      </c>
      <c r="E52" s="92"/>
      <c r="F52" s="69">
        <v>1528099522</v>
      </c>
      <c r="G52" s="69">
        <v>36908480</v>
      </c>
      <c r="H52" s="69">
        <v>1565008002</v>
      </c>
    </row>
    <row r="53" spans="1:9" s="38" customFormat="1" x14ac:dyDescent="0.25">
      <c r="F53" s="45"/>
      <c r="G53" s="45"/>
    </row>
    <row r="54" spans="1:9" ht="22.5" customHeight="1" x14ac:dyDescent="0.25">
      <c r="A54" s="190" t="s">
        <v>70</v>
      </c>
      <c r="B54" s="190"/>
      <c r="C54" s="190"/>
      <c r="D54" s="190"/>
      <c r="E54" s="190"/>
      <c r="F54" s="190"/>
      <c r="G54" s="190"/>
      <c r="H54" s="190"/>
      <c r="I54" s="190"/>
    </row>
    <row r="55" spans="1:9" s="47" customFormat="1" ht="11.25" customHeight="1" x14ac:dyDescent="0.2">
      <c r="A55" s="47" t="s">
        <v>71</v>
      </c>
      <c r="D55" s="156"/>
      <c r="H55" s="156"/>
    </row>
    <row r="56" spans="1:9" ht="11.25" customHeight="1" x14ac:dyDescent="0.25"/>
    <row r="57" spans="1:9" ht="11.25" customHeight="1" x14ac:dyDescent="0.25">
      <c r="A57" s="142" t="s">
        <v>108</v>
      </c>
    </row>
  </sheetData>
  <mergeCells count="1">
    <mergeCell ref="A54:I54"/>
  </mergeCells>
  <phoneticPr fontId="0" type="noConversion"/>
  <pageMargins left="0.74803149606299213" right="0.39370078740157483" top="0.98425196850393704" bottom="1.0629921259842521" header="0.39370078740157483" footer="0.39370078740157483"/>
  <pageSetup paperSize="9" orientation="portrait" r:id="rId1"/>
  <headerFooter alignWithMargins="0">
    <oddHeader>&amp;L&amp;G</oddHeader>
    <oddFooter>&amp;LKela | Statistical Information Service&amp;2
&amp;G
&amp;10PO Box 450 | FIN-00101 HELSINKI | tilastot@kela.fi | www.kela.fi/statistics&amp;R&amp;P(&amp;N)</oddFooter>
  </headerFooter>
  <rowBreaks count="1" manualBreakCount="1">
    <brk id="29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ul1"/>
  <dimension ref="A1:F342"/>
  <sheetViews>
    <sheetView zoomScaleNormal="100" workbookViewId="0">
      <pane xSplit="2" ySplit="4" topLeftCell="C5" activePane="bottomRight" state="frozen"/>
      <selection activeCell="A10" sqref="A10"/>
      <selection pane="topRight" activeCell="A10" sqref="A10"/>
      <selection pane="bottomLeft" activeCell="A10" sqref="A10"/>
      <selection pane="bottomRight" activeCell="C5" sqref="C5"/>
    </sheetView>
  </sheetViews>
  <sheetFormatPr defaultColWidth="9.08984375" defaultRowHeight="12.5" x14ac:dyDescent="0.25"/>
  <cols>
    <col min="1" max="1" width="9.08984375" style="140"/>
    <col min="2" max="2" width="6.08984375" style="9" customWidth="1"/>
    <col min="3" max="3" width="13.08984375" style="16" customWidth="1"/>
    <col min="4" max="4" width="15.6328125" style="17" customWidth="1"/>
    <col min="5" max="5" width="9.36328125" style="35" customWidth="1"/>
    <col min="6" max="6" width="23.453125" style="9" customWidth="1"/>
    <col min="7" max="16384" width="9.08984375" style="9"/>
  </cols>
  <sheetData>
    <row r="1" spans="1:6" s="145" customFormat="1" ht="36" customHeight="1" x14ac:dyDescent="0.25">
      <c r="A1" s="144" t="s">
        <v>29</v>
      </c>
      <c r="B1" s="192" t="str">
        <f>"Number of recipients of general housing allowance by month, 1995–"&amp;A329</f>
        <v>Number of recipients of general housing allowance by month, 1995–2022</v>
      </c>
      <c r="C1" s="192"/>
      <c r="D1" s="192"/>
      <c r="E1" s="192"/>
      <c r="F1" s="192"/>
    </row>
    <row r="2" spans="1:6" ht="6.75" customHeight="1" x14ac:dyDescent="0.25">
      <c r="B2" s="34"/>
    </row>
    <row r="3" spans="1:6" x14ac:dyDescent="0.25">
      <c r="A3" s="183" t="s">
        <v>45</v>
      </c>
      <c r="B3" s="49" t="s">
        <v>46</v>
      </c>
      <c r="C3" s="191" t="s">
        <v>73</v>
      </c>
      <c r="D3" s="191"/>
      <c r="E3" s="191"/>
    </row>
    <row r="4" spans="1:6" s="12" customFormat="1" x14ac:dyDescent="0.25">
      <c r="B4" s="57"/>
      <c r="C4" s="81" t="s">
        <v>72</v>
      </c>
      <c r="D4" s="157" t="s">
        <v>69</v>
      </c>
      <c r="E4" s="63" t="s">
        <v>42</v>
      </c>
    </row>
    <row r="5" spans="1:6" ht="18" customHeight="1" x14ac:dyDescent="0.25">
      <c r="A5" s="140">
        <v>1995</v>
      </c>
      <c r="B5" s="36">
        <v>1</v>
      </c>
      <c r="C5" s="31">
        <v>197414</v>
      </c>
      <c r="D5" s="31">
        <v>32941</v>
      </c>
      <c r="E5" s="64">
        <f>SUM(C5:D5)</f>
        <v>230355</v>
      </c>
    </row>
    <row r="6" spans="1:6" x14ac:dyDescent="0.25">
      <c r="B6" s="36">
        <v>2</v>
      </c>
      <c r="C6" s="31">
        <v>198771</v>
      </c>
      <c r="D6" s="31">
        <v>31885</v>
      </c>
      <c r="E6" s="64">
        <f t="shared" ref="E6:E69" si="0">SUM(C6:D6)</f>
        <v>230656</v>
      </c>
    </row>
    <row r="7" spans="1:6" x14ac:dyDescent="0.25">
      <c r="B7" s="36">
        <v>3</v>
      </c>
      <c r="C7" s="31">
        <v>200356</v>
      </c>
      <c r="D7" s="31">
        <v>31586</v>
      </c>
      <c r="E7" s="64">
        <f t="shared" si="0"/>
        <v>231942</v>
      </c>
    </row>
    <row r="8" spans="1:6" x14ac:dyDescent="0.25">
      <c r="B8" s="36">
        <v>4</v>
      </c>
      <c r="C8" s="31">
        <v>201864</v>
      </c>
      <c r="D8" s="31">
        <v>31380</v>
      </c>
      <c r="E8" s="64">
        <f t="shared" si="0"/>
        <v>233244</v>
      </c>
    </row>
    <row r="9" spans="1:6" x14ac:dyDescent="0.25">
      <c r="B9" s="36">
        <v>5</v>
      </c>
      <c r="C9" s="31">
        <v>195821</v>
      </c>
      <c r="D9" s="31">
        <v>28802</v>
      </c>
      <c r="E9" s="64">
        <f t="shared" si="0"/>
        <v>224623</v>
      </c>
    </row>
    <row r="10" spans="1:6" x14ac:dyDescent="0.25">
      <c r="B10" s="36">
        <v>6</v>
      </c>
      <c r="C10" s="31">
        <v>191338</v>
      </c>
      <c r="D10" s="31">
        <v>27922</v>
      </c>
      <c r="E10" s="64">
        <f t="shared" si="0"/>
        <v>219260</v>
      </c>
    </row>
    <row r="11" spans="1:6" x14ac:dyDescent="0.25">
      <c r="B11" s="36">
        <v>7</v>
      </c>
      <c r="C11" s="31">
        <v>189098</v>
      </c>
      <c r="D11" s="31">
        <v>27093</v>
      </c>
      <c r="E11" s="64">
        <f t="shared" si="0"/>
        <v>216191</v>
      </c>
    </row>
    <row r="12" spans="1:6" x14ac:dyDescent="0.25">
      <c r="B12" s="36">
        <v>8</v>
      </c>
      <c r="C12" s="31">
        <v>186463</v>
      </c>
      <c r="D12" s="31">
        <v>26047</v>
      </c>
      <c r="E12" s="64">
        <f t="shared" si="0"/>
        <v>212510</v>
      </c>
    </row>
    <row r="13" spans="1:6" x14ac:dyDescent="0.25">
      <c r="B13" s="36">
        <v>9</v>
      </c>
      <c r="C13" s="31">
        <v>183432</v>
      </c>
      <c r="D13" s="31">
        <v>24919</v>
      </c>
      <c r="E13" s="64">
        <f t="shared" si="0"/>
        <v>208351</v>
      </c>
    </row>
    <row r="14" spans="1:6" x14ac:dyDescent="0.25">
      <c r="B14" s="36">
        <v>10</v>
      </c>
      <c r="C14" s="31">
        <v>185853</v>
      </c>
      <c r="D14" s="31">
        <v>24146</v>
      </c>
      <c r="E14" s="64">
        <f t="shared" si="0"/>
        <v>209999</v>
      </c>
    </row>
    <row r="15" spans="1:6" x14ac:dyDescent="0.25">
      <c r="B15" s="36">
        <v>11</v>
      </c>
      <c r="C15" s="31">
        <v>188681</v>
      </c>
      <c r="D15" s="31">
        <v>23557</v>
      </c>
      <c r="E15" s="64">
        <f t="shared" si="0"/>
        <v>212238</v>
      </c>
    </row>
    <row r="16" spans="1:6" x14ac:dyDescent="0.25">
      <c r="B16" s="36">
        <v>12</v>
      </c>
      <c r="C16" s="31">
        <v>191065</v>
      </c>
      <c r="D16" s="31">
        <v>22751</v>
      </c>
      <c r="E16" s="64">
        <f t="shared" si="0"/>
        <v>213816</v>
      </c>
    </row>
    <row r="17" spans="1:5" ht="18" customHeight="1" x14ac:dyDescent="0.25">
      <c r="A17" s="140">
        <v>1996</v>
      </c>
      <c r="B17" s="36">
        <v>1</v>
      </c>
      <c r="C17" s="31">
        <v>191170</v>
      </c>
      <c r="D17" s="31">
        <v>22409</v>
      </c>
      <c r="E17" s="64">
        <f t="shared" si="0"/>
        <v>213579</v>
      </c>
    </row>
    <row r="18" spans="1:5" x14ac:dyDescent="0.25">
      <c r="B18" s="36">
        <v>2</v>
      </c>
      <c r="C18" s="31">
        <v>190180</v>
      </c>
      <c r="D18" s="31">
        <v>21533</v>
      </c>
      <c r="E18" s="64">
        <f t="shared" si="0"/>
        <v>211713</v>
      </c>
    </row>
    <row r="19" spans="1:5" x14ac:dyDescent="0.25">
      <c r="B19" s="36">
        <v>3</v>
      </c>
      <c r="C19" s="31">
        <v>190275</v>
      </c>
      <c r="D19" s="31">
        <v>21187</v>
      </c>
      <c r="E19" s="64">
        <f t="shared" si="0"/>
        <v>211462</v>
      </c>
    </row>
    <row r="20" spans="1:5" x14ac:dyDescent="0.25">
      <c r="B20" s="36">
        <v>4</v>
      </c>
      <c r="C20" s="31">
        <v>190025</v>
      </c>
      <c r="D20" s="31">
        <v>20806</v>
      </c>
      <c r="E20" s="64">
        <f t="shared" si="0"/>
        <v>210831</v>
      </c>
    </row>
    <row r="21" spans="1:5" x14ac:dyDescent="0.25">
      <c r="B21" s="36">
        <v>5</v>
      </c>
      <c r="C21" s="31">
        <v>185360</v>
      </c>
      <c r="D21" s="31">
        <v>19097</v>
      </c>
      <c r="E21" s="64">
        <f t="shared" si="0"/>
        <v>204457</v>
      </c>
    </row>
    <row r="22" spans="1:5" x14ac:dyDescent="0.25">
      <c r="B22" s="36">
        <v>6</v>
      </c>
      <c r="C22" s="31">
        <v>179278</v>
      </c>
      <c r="D22" s="31">
        <v>18384</v>
      </c>
      <c r="E22" s="64">
        <f t="shared" si="0"/>
        <v>197662</v>
      </c>
    </row>
    <row r="23" spans="1:5" x14ac:dyDescent="0.25">
      <c r="B23" s="36">
        <v>7</v>
      </c>
      <c r="C23" s="31">
        <v>175946</v>
      </c>
      <c r="D23" s="31">
        <v>17749</v>
      </c>
      <c r="E23" s="64">
        <f t="shared" si="0"/>
        <v>193695</v>
      </c>
    </row>
    <row r="24" spans="1:5" x14ac:dyDescent="0.25">
      <c r="B24" s="36">
        <v>8</v>
      </c>
      <c r="C24" s="31">
        <v>173669</v>
      </c>
      <c r="D24" s="31">
        <v>16926</v>
      </c>
      <c r="E24" s="64">
        <f t="shared" si="0"/>
        <v>190595</v>
      </c>
    </row>
    <row r="25" spans="1:5" x14ac:dyDescent="0.25">
      <c r="B25" s="36">
        <v>9</v>
      </c>
      <c r="C25" s="31">
        <v>171030</v>
      </c>
      <c r="D25" s="31">
        <v>16064</v>
      </c>
      <c r="E25" s="64">
        <f t="shared" si="0"/>
        <v>187094</v>
      </c>
    </row>
    <row r="26" spans="1:5" x14ac:dyDescent="0.25">
      <c r="B26" s="36">
        <v>10</v>
      </c>
      <c r="C26" s="31">
        <v>172043</v>
      </c>
      <c r="D26" s="31">
        <v>15423</v>
      </c>
      <c r="E26" s="64">
        <f t="shared" si="0"/>
        <v>187466</v>
      </c>
    </row>
    <row r="27" spans="1:5" x14ac:dyDescent="0.25">
      <c r="B27" s="36">
        <v>11</v>
      </c>
      <c r="C27" s="31">
        <v>175351</v>
      </c>
      <c r="D27" s="31">
        <v>14999</v>
      </c>
      <c r="E27" s="64">
        <f t="shared" si="0"/>
        <v>190350</v>
      </c>
    </row>
    <row r="28" spans="1:5" x14ac:dyDescent="0.25">
      <c r="B28" s="36">
        <v>12</v>
      </c>
      <c r="C28" s="31">
        <v>177333</v>
      </c>
      <c r="D28" s="31">
        <v>14551</v>
      </c>
      <c r="E28" s="64">
        <f t="shared" si="0"/>
        <v>191884</v>
      </c>
    </row>
    <row r="29" spans="1:5" ht="18" customHeight="1" x14ac:dyDescent="0.25">
      <c r="A29" s="140">
        <v>1997</v>
      </c>
      <c r="B29" s="36">
        <v>1</v>
      </c>
      <c r="C29" s="31">
        <v>176013</v>
      </c>
      <c r="D29" s="31">
        <v>14264</v>
      </c>
      <c r="E29" s="64">
        <f t="shared" si="0"/>
        <v>190277</v>
      </c>
    </row>
    <row r="30" spans="1:5" x14ac:dyDescent="0.25">
      <c r="B30" s="36">
        <v>2</v>
      </c>
      <c r="C30" s="31">
        <v>177062</v>
      </c>
      <c r="D30" s="31">
        <v>13880</v>
      </c>
      <c r="E30" s="64">
        <f t="shared" si="0"/>
        <v>190942</v>
      </c>
    </row>
    <row r="31" spans="1:5" x14ac:dyDescent="0.25">
      <c r="B31" s="36">
        <v>3</v>
      </c>
      <c r="C31" s="31">
        <v>178127</v>
      </c>
      <c r="D31" s="31">
        <v>13783</v>
      </c>
      <c r="E31" s="64">
        <f t="shared" si="0"/>
        <v>191910</v>
      </c>
    </row>
    <row r="32" spans="1:5" x14ac:dyDescent="0.25">
      <c r="B32" s="36">
        <v>4</v>
      </c>
      <c r="C32" s="31">
        <v>178719</v>
      </c>
      <c r="D32" s="31">
        <v>13668</v>
      </c>
      <c r="E32" s="64">
        <f t="shared" si="0"/>
        <v>192387</v>
      </c>
    </row>
    <row r="33" spans="1:5" x14ac:dyDescent="0.25">
      <c r="B33" s="36">
        <v>5</v>
      </c>
      <c r="C33" s="31">
        <v>177713</v>
      </c>
      <c r="D33" s="31">
        <v>13080</v>
      </c>
      <c r="E33" s="64">
        <f t="shared" si="0"/>
        <v>190793</v>
      </c>
    </row>
    <row r="34" spans="1:5" x14ac:dyDescent="0.25">
      <c r="B34" s="36">
        <v>6</v>
      </c>
      <c r="C34" s="31">
        <v>172678</v>
      </c>
      <c r="D34" s="31">
        <v>12784</v>
      </c>
      <c r="E34" s="64">
        <f t="shared" si="0"/>
        <v>185462</v>
      </c>
    </row>
    <row r="35" spans="1:5" x14ac:dyDescent="0.25">
      <c r="B35" s="36">
        <v>7</v>
      </c>
      <c r="C35" s="31">
        <v>169631</v>
      </c>
      <c r="D35" s="31">
        <v>12493</v>
      </c>
      <c r="E35" s="64">
        <f t="shared" si="0"/>
        <v>182124</v>
      </c>
    </row>
    <row r="36" spans="1:5" x14ac:dyDescent="0.25">
      <c r="B36" s="36">
        <v>8</v>
      </c>
      <c r="C36" s="31">
        <v>168826</v>
      </c>
      <c r="D36" s="31">
        <v>12139</v>
      </c>
      <c r="E36" s="64">
        <f t="shared" si="0"/>
        <v>180965</v>
      </c>
    </row>
    <row r="37" spans="1:5" x14ac:dyDescent="0.25">
      <c r="B37" s="36">
        <v>9</v>
      </c>
      <c r="C37" s="31">
        <v>165095</v>
      </c>
      <c r="D37" s="31">
        <v>11643</v>
      </c>
      <c r="E37" s="64">
        <f t="shared" si="0"/>
        <v>176738</v>
      </c>
    </row>
    <row r="38" spans="1:5" x14ac:dyDescent="0.25">
      <c r="B38" s="36">
        <v>10</v>
      </c>
      <c r="C38" s="31">
        <v>166992</v>
      </c>
      <c r="D38" s="31">
        <v>11400</v>
      </c>
      <c r="E38" s="64">
        <f t="shared" si="0"/>
        <v>178392</v>
      </c>
    </row>
    <row r="39" spans="1:5" x14ac:dyDescent="0.25">
      <c r="B39" s="36">
        <v>11</v>
      </c>
      <c r="C39" s="31">
        <v>171150</v>
      </c>
      <c r="D39" s="31">
        <v>11293</v>
      </c>
      <c r="E39" s="64">
        <f t="shared" si="0"/>
        <v>182443</v>
      </c>
    </row>
    <row r="40" spans="1:5" x14ac:dyDescent="0.25">
      <c r="B40" s="36">
        <v>12</v>
      </c>
      <c r="C40" s="31">
        <v>173456</v>
      </c>
      <c r="D40" s="31">
        <v>11158</v>
      </c>
      <c r="E40" s="64">
        <f t="shared" si="0"/>
        <v>184614</v>
      </c>
    </row>
    <row r="41" spans="1:5" ht="18" customHeight="1" x14ac:dyDescent="0.25">
      <c r="A41" s="140">
        <v>1998</v>
      </c>
      <c r="B41" s="36">
        <v>1</v>
      </c>
      <c r="C41" s="31">
        <v>172513</v>
      </c>
      <c r="D41" s="31">
        <v>11082</v>
      </c>
      <c r="E41" s="64">
        <f t="shared" si="0"/>
        <v>183595</v>
      </c>
    </row>
    <row r="42" spans="1:5" x14ac:dyDescent="0.25">
      <c r="B42" s="36">
        <v>2</v>
      </c>
      <c r="C42" s="31">
        <v>175037</v>
      </c>
      <c r="D42" s="31">
        <v>11151</v>
      </c>
      <c r="E42" s="64">
        <f t="shared" si="0"/>
        <v>186188</v>
      </c>
    </row>
    <row r="43" spans="1:5" x14ac:dyDescent="0.25">
      <c r="B43" s="36">
        <v>3</v>
      </c>
      <c r="C43" s="31">
        <v>179955</v>
      </c>
      <c r="D43" s="31">
        <v>11673</v>
      </c>
      <c r="E43" s="64">
        <f t="shared" si="0"/>
        <v>191628</v>
      </c>
    </row>
    <row r="44" spans="1:5" x14ac:dyDescent="0.25">
      <c r="B44" s="36">
        <v>4</v>
      </c>
      <c r="C44" s="31">
        <v>184624</v>
      </c>
      <c r="D44" s="31">
        <v>12155</v>
      </c>
      <c r="E44" s="64">
        <f t="shared" si="0"/>
        <v>196779</v>
      </c>
    </row>
    <row r="45" spans="1:5" x14ac:dyDescent="0.25">
      <c r="B45" s="36">
        <v>5</v>
      </c>
      <c r="C45" s="31">
        <v>186101</v>
      </c>
      <c r="D45" s="31">
        <v>12253</v>
      </c>
      <c r="E45" s="64">
        <f t="shared" si="0"/>
        <v>198354</v>
      </c>
    </row>
    <row r="46" spans="1:5" x14ac:dyDescent="0.25">
      <c r="B46" s="36">
        <v>6</v>
      </c>
      <c r="C46" s="31">
        <v>182744</v>
      </c>
      <c r="D46" s="31">
        <v>12285</v>
      </c>
      <c r="E46" s="64">
        <f t="shared" si="0"/>
        <v>195029</v>
      </c>
    </row>
    <row r="47" spans="1:5" x14ac:dyDescent="0.25">
      <c r="B47" s="36">
        <v>7</v>
      </c>
      <c r="C47" s="31">
        <v>181057</v>
      </c>
      <c r="D47" s="31">
        <v>12188</v>
      </c>
      <c r="E47" s="64">
        <f t="shared" si="0"/>
        <v>193245</v>
      </c>
    </row>
    <row r="48" spans="1:5" x14ac:dyDescent="0.25">
      <c r="B48" s="36">
        <v>8</v>
      </c>
      <c r="C48" s="31">
        <v>181602</v>
      </c>
      <c r="D48" s="31">
        <v>12147</v>
      </c>
      <c r="E48" s="64">
        <f t="shared" si="0"/>
        <v>193749</v>
      </c>
    </row>
    <row r="49" spans="1:5" x14ac:dyDescent="0.25">
      <c r="B49" s="36">
        <v>9</v>
      </c>
      <c r="C49" s="31">
        <v>177911</v>
      </c>
      <c r="D49" s="31">
        <v>11931</v>
      </c>
      <c r="E49" s="64">
        <f t="shared" si="0"/>
        <v>189842</v>
      </c>
    </row>
    <row r="50" spans="1:5" x14ac:dyDescent="0.25">
      <c r="B50" s="36">
        <v>10</v>
      </c>
      <c r="C50" s="31">
        <v>182888</v>
      </c>
      <c r="D50" s="31">
        <v>12100</v>
      </c>
      <c r="E50" s="64">
        <f t="shared" si="0"/>
        <v>194988</v>
      </c>
    </row>
    <row r="51" spans="1:5" x14ac:dyDescent="0.25">
      <c r="B51" s="36">
        <v>11</v>
      </c>
      <c r="C51" s="31">
        <v>188873</v>
      </c>
      <c r="D51" s="31">
        <v>12295</v>
      </c>
      <c r="E51" s="64">
        <f t="shared" si="0"/>
        <v>201168</v>
      </c>
    </row>
    <row r="52" spans="1:5" x14ac:dyDescent="0.25">
      <c r="B52" s="36">
        <v>12</v>
      </c>
      <c r="C52" s="31">
        <v>193100</v>
      </c>
      <c r="D52" s="31">
        <v>12491</v>
      </c>
      <c r="E52" s="64">
        <f t="shared" si="0"/>
        <v>205591</v>
      </c>
    </row>
    <row r="53" spans="1:5" ht="18" customHeight="1" x14ac:dyDescent="0.25">
      <c r="A53" s="140">
        <v>1999</v>
      </c>
      <c r="B53" s="36">
        <v>1</v>
      </c>
      <c r="C53" s="31">
        <v>192116</v>
      </c>
      <c r="D53" s="31">
        <v>12491</v>
      </c>
      <c r="E53" s="64">
        <f t="shared" si="0"/>
        <v>204607</v>
      </c>
    </row>
    <row r="54" spans="1:5" x14ac:dyDescent="0.25">
      <c r="B54" s="36">
        <v>2</v>
      </c>
      <c r="C54" s="31">
        <v>193283</v>
      </c>
      <c r="D54" s="31">
        <v>12380</v>
      </c>
      <c r="E54" s="64">
        <f t="shared" si="0"/>
        <v>205663</v>
      </c>
    </row>
    <row r="55" spans="1:5" x14ac:dyDescent="0.25">
      <c r="B55" s="36">
        <v>3</v>
      </c>
      <c r="C55" s="31">
        <v>194985</v>
      </c>
      <c r="D55" s="31">
        <v>12465</v>
      </c>
      <c r="E55" s="64">
        <f t="shared" si="0"/>
        <v>207450</v>
      </c>
    </row>
    <row r="56" spans="1:5" x14ac:dyDescent="0.25">
      <c r="B56" s="36">
        <v>4</v>
      </c>
      <c r="C56" s="31">
        <v>197246</v>
      </c>
      <c r="D56" s="31">
        <v>12760</v>
      </c>
      <c r="E56" s="64">
        <f t="shared" si="0"/>
        <v>210006</v>
      </c>
    </row>
    <row r="57" spans="1:5" x14ac:dyDescent="0.25">
      <c r="B57" s="36">
        <v>5</v>
      </c>
      <c r="C57" s="31">
        <v>196949</v>
      </c>
      <c r="D57" s="31">
        <v>12738</v>
      </c>
      <c r="E57" s="64">
        <f t="shared" si="0"/>
        <v>209687</v>
      </c>
    </row>
    <row r="58" spans="1:5" x14ac:dyDescent="0.25">
      <c r="B58" s="36">
        <v>6</v>
      </c>
      <c r="C58" s="31">
        <v>191932</v>
      </c>
      <c r="D58" s="31">
        <v>12582</v>
      </c>
      <c r="E58" s="64">
        <f t="shared" si="0"/>
        <v>204514</v>
      </c>
    </row>
    <row r="59" spans="1:5" x14ac:dyDescent="0.25">
      <c r="B59" s="36">
        <v>7</v>
      </c>
      <c r="C59" s="31">
        <v>189266</v>
      </c>
      <c r="D59" s="31">
        <v>12445</v>
      </c>
      <c r="E59" s="64">
        <f t="shared" si="0"/>
        <v>201711</v>
      </c>
    </row>
    <row r="60" spans="1:5" x14ac:dyDescent="0.25">
      <c r="B60" s="36">
        <v>8</v>
      </c>
      <c r="C60" s="31">
        <v>187991</v>
      </c>
      <c r="D60" s="31">
        <v>12219</v>
      </c>
      <c r="E60" s="64">
        <f t="shared" si="0"/>
        <v>200210</v>
      </c>
    </row>
    <row r="61" spans="1:5" x14ac:dyDescent="0.25">
      <c r="B61" s="36">
        <v>9</v>
      </c>
      <c r="C61" s="31">
        <v>183613</v>
      </c>
      <c r="D61" s="31">
        <v>12039</v>
      </c>
      <c r="E61" s="64">
        <f t="shared" si="0"/>
        <v>195652</v>
      </c>
    </row>
    <row r="62" spans="1:5" x14ac:dyDescent="0.25">
      <c r="B62" s="36">
        <v>10</v>
      </c>
      <c r="C62" s="31">
        <v>187392</v>
      </c>
      <c r="D62" s="31">
        <v>12081</v>
      </c>
      <c r="E62" s="64">
        <f t="shared" si="0"/>
        <v>199473</v>
      </c>
    </row>
    <row r="63" spans="1:5" x14ac:dyDescent="0.25">
      <c r="B63" s="36">
        <v>11</v>
      </c>
      <c r="C63" s="31">
        <v>191483</v>
      </c>
      <c r="D63" s="31">
        <v>12225</v>
      </c>
      <c r="E63" s="64">
        <f t="shared" si="0"/>
        <v>203708</v>
      </c>
    </row>
    <row r="64" spans="1:5" x14ac:dyDescent="0.25">
      <c r="B64" s="36">
        <v>12</v>
      </c>
      <c r="C64" s="31">
        <v>194642</v>
      </c>
      <c r="D64" s="31">
        <v>12356</v>
      </c>
      <c r="E64" s="64">
        <f t="shared" si="0"/>
        <v>206998</v>
      </c>
    </row>
    <row r="65" spans="1:5" ht="18" customHeight="1" x14ac:dyDescent="0.25">
      <c r="A65" s="140">
        <v>2000</v>
      </c>
      <c r="B65" s="36">
        <v>1</v>
      </c>
      <c r="C65" s="31">
        <v>194027</v>
      </c>
      <c r="D65" s="31">
        <v>12375</v>
      </c>
      <c r="E65" s="64">
        <f t="shared" si="0"/>
        <v>206402</v>
      </c>
    </row>
    <row r="66" spans="1:5" x14ac:dyDescent="0.25">
      <c r="B66" s="36">
        <v>2</v>
      </c>
      <c r="C66" s="31">
        <v>193619</v>
      </c>
      <c r="D66" s="31">
        <v>12221</v>
      </c>
      <c r="E66" s="64">
        <f t="shared" si="0"/>
        <v>205840</v>
      </c>
    </row>
    <row r="67" spans="1:5" x14ac:dyDescent="0.25">
      <c r="B67" s="36">
        <v>3</v>
      </c>
      <c r="C67" s="31">
        <v>194745</v>
      </c>
      <c r="D67" s="31">
        <v>12209</v>
      </c>
      <c r="E67" s="64">
        <f t="shared" si="0"/>
        <v>206954</v>
      </c>
    </row>
    <row r="68" spans="1:5" x14ac:dyDescent="0.25">
      <c r="B68" s="36">
        <v>4</v>
      </c>
      <c r="C68" s="31">
        <v>195647</v>
      </c>
      <c r="D68" s="31">
        <v>12327</v>
      </c>
      <c r="E68" s="64">
        <f t="shared" si="0"/>
        <v>207974</v>
      </c>
    </row>
    <row r="69" spans="1:5" x14ac:dyDescent="0.25">
      <c r="B69" s="36">
        <v>5</v>
      </c>
      <c r="C69" s="31">
        <v>192703</v>
      </c>
      <c r="D69" s="31">
        <v>12288</v>
      </c>
      <c r="E69" s="64">
        <f t="shared" si="0"/>
        <v>204991</v>
      </c>
    </row>
    <row r="70" spans="1:5" x14ac:dyDescent="0.25">
      <c r="B70" s="36">
        <v>6</v>
      </c>
      <c r="C70" s="31">
        <v>185104</v>
      </c>
      <c r="D70" s="31">
        <v>12101</v>
      </c>
      <c r="E70" s="64">
        <f t="shared" ref="E70:E99" si="1">SUM(C70:D70)</f>
        <v>197205</v>
      </c>
    </row>
    <row r="71" spans="1:5" x14ac:dyDescent="0.25">
      <c r="B71" s="36">
        <v>7</v>
      </c>
      <c r="C71" s="31">
        <v>179091</v>
      </c>
      <c r="D71" s="31">
        <v>11895</v>
      </c>
      <c r="E71" s="64">
        <f t="shared" si="1"/>
        <v>190986</v>
      </c>
    </row>
    <row r="72" spans="1:5" x14ac:dyDescent="0.25">
      <c r="B72" s="36">
        <v>8</v>
      </c>
      <c r="C72" s="31">
        <v>174348</v>
      </c>
      <c r="D72" s="31">
        <v>11723</v>
      </c>
      <c r="E72" s="64">
        <f t="shared" si="1"/>
        <v>186071</v>
      </c>
    </row>
    <row r="73" spans="1:5" x14ac:dyDescent="0.25">
      <c r="B73" s="36">
        <v>9</v>
      </c>
      <c r="C73" s="31">
        <v>163289</v>
      </c>
      <c r="D73" s="31">
        <v>11487</v>
      </c>
      <c r="E73" s="64">
        <f t="shared" si="1"/>
        <v>174776</v>
      </c>
    </row>
    <row r="74" spans="1:5" x14ac:dyDescent="0.25">
      <c r="B74" s="36">
        <v>10</v>
      </c>
      <c r="C74" s="31">
        <v>159347</v>
      </c>
      <c r="D74" s="31">
        <v>11453</v>
      </c>
      <c r="E74" s="64">
        <f t="shared" si="1"/>
        <v>170800</v>
      </c>
    </row>
    <row r="75" spans="1:5" x14ac:dyDescent="0.25">
      <c r="B75" s="36">
        <v>11</v>
      </c>
      <c r="C75" s="31">
        <v>158912</v>
      </c>
      <c r="D75" s="31">
        <v>11570</v>
      </c>
      <c r="E75" s="64">
        <f t="shared" si="1"/>
        <v>170482</v>
      </c>
    </row>
    <row r="76" spans="1:5" x14ac:dyDescent="0.25">
      <c r="B76" s="36">
        <v>12</v>
      </c>
      <c r="C76" s="31">
        <v>158748</v>
      </c>
      <c r="D76" s="31">
        <v>11604</v>
      </c>
      <c r="E76" s="64">
        <f t="shared" si="1"/>
        <v>170352</v>
      </c>
    </row>
    <row r="77" spans="1:5" ht="18" customHeight="1" x14ac:dyDescent="0.25">
      <c r="A77" s="140">
        <v>2001</v>
      </c>
      <c r="B77" s="36">
        <v>1</v>
      </c>
      <c r="C77" s="31">
        <v>155849</v>
      </c>
      <c r="D77" s="31">
        <v>11450</v>
      </c>
      <c r="E77" s="64">
        <f t="shared" si="1"/>
        <v>167299</v>
      </c>
    </row>
    <row r="78" spans="1:5" x14ac:dyDescent="0.25">
      <c r="B78" s="36">
        <v>2</v>
      </c>
      <c r="C78" s="31">
        <v>155046</v>
      </c>
      <c r="D78" s="31">
        <v>11316</v>
      </c>
      <c r="E78" s="64">
        <f t="shared" si="1"/>
        <v>166362</v>
      </c>
    </row>
    <row r="79" spans="1:5" x14ac:dyDescent="0.25">
      <c r="B79" s="36">
        <v>3</v>
      </c>
      <c r="C79" s="31">
        <v>154763</v>
      </c>
      <c r="D79" s="31">
        <v>11370</v>
      </c>
      <c r="E79" s="64">
        <f t="shared" si="1"/>
        <v>166133</v>
      </c>
    </row>
    <row r="80" spans="1:5" x14ac:dyDescent="0.25">
      <c r="B80" s="36">
        <v>4</v>
      </c>
      <c r="C80" s="31">
        <v>154734</v>
      </c>
      <c r="D80" s="31">
        <v>11353</v>
      </c>
      <c r="E80" s="64">
        <f t="shared" si="1"/>
        <v>166087</v>
      </c>
    </row>
    <row r="81" spans="1:5" x14ac:dyDescent="0.25">
      <c r="B81" s="36">
        <v>5</v>
      </c>
      <c r="C81" s="31">
        <v>154462</v>
      </c>
      <c r="D81" s="31">
        <v>11339</v>
      </c>
      <c r="E81" s="64">
        <f t="shared" si="1"/>
        <v>165801</v>
      </c>
    </row>
    <row r="82" spans="1:5" x14ac:dyDescent="0.25">
      <c r="B82" s="36">
        <v>6</v>
      </c>
      <c r="C82" s="31">
        <v>152106</v>
      </c>
      <c r="D82" s="31">
        <v>11103</v>
      </c>
      <c r="E82" s="64">
        <f t="shared" si="1"/>
        <v>163209</v>
      </c>
    </row>
    <row r="83" spans="1:5" x14ac:dyDescent="0.25">
      <c r="B83" s="36">
        <v>7</v>
      </c>
      <c r="C83" s="31">
        <v>150845</v>
      </c>
      <c r="D83" s="31">
        <v>10904</v>
      </c>
      <c r="E83" s="64">
        <f t="shared" si="1"/>
        <v>161749</v>
      </c>
    </row>
    <row r="84" spans="1:5" x14ac:dyDescent="0.25">
      <c r="B84" s="36">
        <v>8</v>
      </c>
      <c r="C84" s="31">
        <v>150351</v>
      </c>
      <c r="D84" s="31">
        <v>10737</v>
      </c>
      <c r="E84" s="64">
        <f t="shared" si="1"/>
        <v>161088</v>
      </c>
    </row>
    <row r="85" spans="1:5" x14ac:dyDescent="0.25">
      <c r="B85" s="36">
        <v>9</v>
      </c>
      <c r="C85" s="31">
        <v>144736</v>
      </c>
      <c r="D85" s="31">
        <v>10392</v>
      </c>
      <c r="E85" s="64">
        <f t="shared" si="1"/>
        <v>155128</v>
      </c>
    </row>
    <row r="86" spans="1:5" x14ac:dyDescent="0.25">
      <c r="B86" s="36">
        <v>10</v>
      </c>
      <c r="C86" s="31">
        <v>142927</v>
      </c>
      <c r="D86" s="31">
        <v>10329</v>
      </c>
      <c r="E86" s="64">
        <f t="shared" si="1"/>
        <v>153256</v>
      </c>
    </row>
    <row r="87" spans="1:5" x14ac:dyDescent="0.25">
      <c r="B87" s="36">
        <v>11</v>
      </c>
      <c r="C87" s="31">
        <v>145288</v>
      </c>
      <c r="D87" s="31">
        <v>10369</v>
      </c>
      <c r="E87" s="64">
        <f t="shared" si="1"/>
        <v>155657</v>
      </c>
    </row>
    <row r="88" spans="1:5" x14ac:dyDescent="0.25">
      <c r="B88" s="36">
        <v>12</v>
      </c>
      <c r="C88" s="31">
        <v>147919</v>
      </c>
      <c r="D88" s="31">
        <v>10545</v>
      </c>
      <c r="E88" s="64">
        <f t="shared" si="1"/>
        <v>158464</v>
      </c>
    </row>
    <row r="89" spans="1:5" ht="18" customHeight="1" x14ac:dyDescent="0.25">
      <c r="A89" s="140">
        <v>2002</v>
      </c>
      <c r="B89" s="36">
        <v>1</v>
      </c>
      <c r="C89" s="31">
        <v>147724</v>
      </c>
      <c r="D89" s="31">
        <v>10603</v>
      </c>
      <c r="E89" s="64">
        <f t="shared" si="1"/>
        <v>158327</v>
      </c>
    </row>
    <row r="90" spans="1:5" x14ac:dyDescent="0.25">
      <c r="B90" s="36">
        <v>2</v>
      </c>
      <c r="C90" s="31">
        <v>149119</v>
      </c>
      <c r="D90" s="31">
        <v>10554</v>
      </c>
      <c r="E90" s="64">
        <f t="shared" si="1"/>
        <v>159673</v>
      </c>
    </row>
    <row r="91" spans="1:5" x14ac:dyDescent="0.25">
      <c r="B91" s="36">
        <v>3</v>
      </c>
      <c r="C91" s="31">
        <v>150907</v>
      </c>
      <c r="D91" s="31">
        <v>10592</v>
      </c>
      <c r="E91" s="64">
        <f t="shared" si="1"/>
        <v>161499</v>
      </c>
    </row>
    <row r="92" spans="1:5" x14ac:dyDescent="0.25">
      <c r="B92" s="36">
        <v>4</v>
      </c>
      <c r="C92" s="31">
        <v>152477</v>
      </c>
      <c r="D92" s="31">
        <v>10596</v>
      </c>
      <c r="E92" s="64">
        <f t="shared" si="1"/>
        <v>163073</v>
      </c>
    </row>
    <row r="93" spans="1:5" x14ac:dyDescent="0.25">
      <c r="B93" s="36">
        <v>5</v>
      </c>
      <c r="C93" s="31">
        <v>153008</v>
      </c>
      <c r="D93" s="31">
        <v>10494</v>
      </c>
      <c r="E93" s="64">
        <f t="shared" si="1"/>
        <v>163502</v>
      </c>
    </row>
    <row r="94" spans="1:5" x14ac:dyDescent="0.25">
      <c r="B94" s="36">
        <v>6</v>
      </c>
      <c r="C94" s="31">
        <v>151379</v>
      </c>
      <c r="D94" s="31">
        <v>10239</v>
      </c>
      <c r="E94" s="64">
        <f t="shared" si="1"/>
        <v>161618</v>
      </c>
    </row>
    <row r="95" spans="1:5" x14ac:dyDescent="0.25">
      <c r="B95" s="36">
        <v>7</v>
      </c>
      <c r="C95" s="31">
        <v>150318</v>
      </c>
      <c r="D95" s="31">
        <v>9972</v>
      </c>
      <c r="E95" s="64">
        <f t="shared" si="1"/>
        <v>160290</v>
      </c>
    </row>
    <row r="96" spans="1:5" x14ac:dyDescent="0.25">
      <c r="B96" s="36">
        <v>8</v>
      </c>
      <c r="C96" s="31">
        <v>150623</v>
      </c>
      <c r="D96" s="31">
        <v>9784</v>
      </c>
      <c r="E96" s="64">
        <f t="shared" si="1"/>
        <v>160407</v>
      </c>
    </row>
    <row r="97" spans="1:5" x14ac:dyDescent="0.25">
      <c r="B97" s="36">
        <v>9</v>
      </c>
      <c r="C97" s="31">
        <v>146015</v>
      </c>
      <c r="D97" s="31">
        <v>9508</v>
      </c>
      <c r="E97" s="64">
        <f t="shared" si="1"/>
        <v>155523</v>
      </c>
    </row>
    <row r="98" spans="1:5" x14ac:dyDescent="0.25">
      <c r="B98" s="36">
        <v>10</v>
      </c>
      <c r="C98" s="31">
        <v>145321</v>
      </c>
      <c r="D98" s="31">
        <v>9458</v>
      </c>
      <c r="E98" s="64">
        <f t="shared" si="1"/>
        <v>154779</v>
      </c>
    </row>
    <row r="99" spans="1:5" x14ac:dyDescent="0.25">
      <c r="B99" s="36">
        <v>11</v>
      </c>
      <c r="C99" s="31">
        <v>148127</v>
      </c>
      <c r="D99" s="31">
        <v>9619</v>
      </c>
      <c r="E99" s="64">
        <f t="shared" si="1"/>
        <v>157746</v>
      </c>
    </row>
    <row r="100" spans="1:5" x14ac:dyDescent="0.25">
      <c r="B100" s="36">
        <v>12</v>
      </c>
      <c r="C100" s="31">
        <v>149890</v>
      </c>
      <c r="D100" s="31">
        <v>9727</v>
      </c>
      <c r="E100" s="64">
        <f>SUM(C100:D100)</f>
        <v>159617</v>
      </c>
    </row>
    <row r="101" spans="1:5" ht="18" customHeight="1" x14ac:dyDescent="0.25">
      <c r="A101" s="140">
        <v>2003</v>
      </c>
      <c r="B101" s="36">
        <v>1</v>
      </c>
      <c r="C101" s="31">
        <v>149241</v>
      </c>
      <c r="D101" s="31">
        <v>9716</v>
      </c>
      <c r="E101" s="64">
        <f t="shared" ref="E101:E111" si="2">SUM(C101:D101)</f>
        <v>158957</v>
      </c>
    </row>
    <row r="102" spans="1:5" x14ac:dyDescent="0.25">
      <c r="B102" s="36">
        <v>2</v>
      </c>
      <c r="C102" s="31">
        <v>150057</v>
      </c>
      <c r="D102" s="31">
        <v>9633</v>
      </c>
      <c r="E102" s="64">
        <f t="shared" si="2"/>
        <v>159690</v>
      </c>
    </row>
    <row r="103" spans="1:5" x14ac:dyDescent="0.25">
      <c r="B103" s="36">
        <v>3</v>
      </c>
      <c r="C103" s="31">
        <v>152032</v>
      </c>
      <c r="D103" s="31">
        <v>9696</v>
      </c>
      <c r="E103" s="64">
        <f t="shared" si="2"/>
        <v>161728</v>
      </c>
    </row>
    <row r="104" spans="1:5" x14ac:dyDescent="0.25">
      <c r="B104" s="36">
        <v>4</v>
      </c>
      <c r="C104" s="31">
        <v>153262</v>
      </c>
      <c r="D104" s="31">
        <v>9711</v>
      </c>
      <c r="E104" s="64">
        <f t="shared" si="2"/>
        <v>162973</v>
      </c>
    </row>
    <row r="105" spans="1:5" x14ac:dyDescent="0.25">
      <c r="B105" s="36">
        <v>5</v>
      </c>
      <c r="C105" s="31">
        <v>153407</v>
      </c>
      <c r="D105" s="31">
        <v>9607</v>
      </c>
      <c r="E105" s="64">
        <f t="shared" si="2"/>
        <v>163014</v>
      </c>
    </row>
    <row r="106" spans="1:5" x14ac:dyDescent="0.25">
      <c r="B106" s="36">
        <v>6</v>
      </c>
      <c r="C106" s="31">
        <v>151879</v>
      </c>
      <c r="D106" s="31">
        <v>9413</v>
      </c>
      <c r="E106" s="64">
        <f t="shared" si="2"/>
        <v>161292</v>
      </c>
    </row>
    <row r="107" spans="1:5" x14ac:dyDescent="0.25">
      <c r="B107" s="36">
        <v>7</v>
      </c>
      <c r="C107" s="31">
        <v>151015</v>
      </c>
      <c r="D107" s="31">
        <v>9197</v>
      </c>
      <c r="E107" s="64">
        <f t="shared" si="2"/>
        <v>160212</v>
      </c>
    </row>
    <row r="108" spans="1:5" x14ac:dyDescent="0.25">
      <c r="B108" s="36">
        <v>8</v>
      </c>
      <c r="C108" s="31">
        <v>150904</v>
      </c>
      <c r="D108" s="31">
        <v>9042</v>
      </c>
      <c r="E108" s="64">
        <f t="shared" si="2"/>
        <v>159946</v>
      </c>
    </row>
    <row r="109" spans="1:5" x14ac:dyDescent="0.25">
      <c r="B109" s="36">
        <v>9</v>
      </c>
      <c r="C109" s="31">
        <v>146168</v>
      </c>
      <c r="D109" s="31">
        <v>8764</v>
      </c>
      <c r="E109" s="64">
        <f t="shared" si="2"/>
        <v>154932</v>
      </c>
    </row>
    <row r="110" spans="1:5" x14ac:dyDescent="0.25">
      <c r="B110" s="36">
        <v>10</v>
      </c>
      <c r="C110" s="31">
        <v>145390</v>
      </c>
      <c r="D110" s="31">
        <v>8719</v>
      </c>
      <c r="E110" s="64">
        <f t="shared" si="2"/>
        <v>154109</v>
      </c>
    </row>
    <row r="111" spans="1:5" x14ac:dyDescent="0.25">
      <c r="B111" s="36">
        <v>11</v>
      </c>
      <c r="C111" s="31">
        <v>148240</v>
      </c>
      <c r="D111" s="31">
        <v>8861</v>
      </c>
      <c r="E111" s="64">
        <f t="shared" si="2"/>
        <v>157101</v>
      </c>
    </row>
    <row r="112" spans="1:5" x14ac:dyDescent="0.25">
      <c r="B112" s="36">
        <v>12</v>
      </c>
      <c r="C112" s="31">
        <v>149996</v>
      </c>
      <c r="D112" s="31">
        <v>8939</v>
      </c>
      <c r="E112" s="64">
        <f>SUM(C112:D112)</f>
        <v>158935</v>
      </c>
    </row>
    <row r="113" spans="1:5" ht="18" customHeight="1" x14ac:dyDescent="0.25">
      <c r="A113" s="140">
        <v>2004</v>
      </c>
      <c r="B113" s="36">
        <v>1</v>
      </c>
      <c r="C113" s="31">
        <v>150590</v>
      </c>
      <c r="D113" s="31">
        <v>8961</v>
      </c>
      <c r="E113" s="64">
        <f t="shared" ref="E113:E160" si="3">SUM(C113:D113)</f>
        <v>159551</v>
      </c>
    </row>
    <row r="114" spans="1:5" x14ac:dyDescent="0.25">
      <c r="B114" s="36">
        <v>2</v>
      </c>
      <c r="C114" s="31">
        <v>151508</v>
      </c>
      <c r="D114" s="31">
        <v>8929</v>
      </c>
      <c r="E114" s="64">
        <f t="shared" si="3"/>
        <v>160437</v>
      </c>
    </row>
    <row r="115" spans="1:5" x14ac:dyDescent="0.25">
      <c r="B115" s="36">
        <v>3</v>
      </c>
      <c r="C115" s="31">
        <v>154214</v>
      </c>
      <c r="D115" s="31">
        <v>9060</v>
      </c>
      <c r="E115" s="64">
        <f t="shared" si="3"/>
        <v>163274</v>
      </c>
    </row>
    <row r="116" spans="1:5" x14ac:dyDescent="0.25">
      <c r="B116" s="36">
        <v>4</v>
      </c>
      <c r="C116" s="31">
        <v>156480</v>
      </c>
      <c r="D116" s="31">
        <v>9125</v>
      </c>
      <c r="E116" s="64">
        <f t="shared" si="3"/>
        <v>165605</v>
      </c>
    </row>
    <row r="117" spans="1:5" x14ac:dyDescent="0.25">
      <c r="B117" s="36">
        <v>5</v>
      </c>
      <c r="C117" s="31">
        <v>156399</v>
      </c>
      <c r="D117" s="31">
        <v>9065</v>
      </c>
      <c r="E117" s="64">
        <f t="shared" si="3"/>
        <v>165464</v>
      </c>
    </row>
    <row r="118" spans="1:5" x14ac:dyDescent="0.25">
      <c r="B118" s="36">
        <v>6</v>
      </c>
      <c r="C118" s="31">
        <v>153391</v>
      </c>
      <c r="D118" s="31">
        <v>8853</v>
      </c>
      <c r="E118" s="64">
        <f t="shared" si="3"/>
        <v>162244</v>
      </c>
    </row>
    <row r="119" spans="1:5" x14ac:dyDescent="0.25">
      <c r="B119" s="36">
        <v>7</v>
      </c>
      <c r="C119" s="31">
        <v>153329</v>
      </c>
      <c r="D119" s="31">
        <v>8708</v>
      </c>
      <c r="E119" s="64">
        <f t="shared" si="3"/>
        <v>162037</v>
      </c>
    </row>
    <row r="120" spans="1:5" x14ac:dyDescent="0.25">
      <c r="B120" s="36">
        <v>8</v>
      </c>
      <c r="C120" s="31">
        <v>152647</v>
      </c>
      <c r="D120" s="31">
        <v>8576</v>
      </c>
      <c r="E120" s="64">
        <f t="shared" si="3"/>
        <v>161223</v>
      </c>
    </row>
    <row r="121" spans="1:5" x14ac:dyDescent="0.25">
      <c r="B121" s="36">
        <v>9</v>
      </c>
      <c r="C121" s="31">
        <v>147350</v>
      </c>
      <c r="D121" s="31">
        <v>8301</v>
      </c>
      <c r="E121" s="64">
        <f t="shared" si="3"/>
        <v>155651</v>
      </c>
    </row>
    <row r="122" spans="1:5" x14ac:dyDescent="0.25">
      <c r="B122" s="36">
        <v>10</v>
      </c>
      <c r="C122" s="31">
        <v>146943</v>
      </c>
      <c r="D122" s="31">
        <v>8371</v>
      </c>
      <c r="E122" s="64">
        <f t="shared" si="3"/>
        <v>155314</v>
      </c>
    </row>
    <row r="123" spans="1:5" x14ac:dyDescent="0.25">
      <c r="B123" s="36">
        <v>11</v>
      </c>
      <c r="C123" s="31">
        <v>148482</v>
      </c>
      <c r="D123" s="31">
        <v>8569</v>
      </c>
      <c r="E123" s="64">
        <f t="shared" si="3"/>
        <v>157051</v>
      </c>
    </row>
    <row r="124" spans="1:5" x14ac:dyDescent="0.25">
      <c r="B124" s="36">
        <v>12</v>
      </c>
      <c r="C124" s="31">
        <v>150603</v>
      </c>
      <c r="D124" s="31">
        <v>8695</v>
      </c>
      <c r="E124" s="64">
        <f t="shared" si="3"/>
        <v>159298</v>
      </c>
    </row>
    <row r="125" spans="1:5" ht="18" customHeight="1" x14ac:dyDescent="0.25">
      <c r="A125" s="140">
        <v>2005</v>
      </c>
      <c r="B125" s="36">
        <v>1</v>
      </c>
      <c r="C125" s="31">
        <v>150170</v>
      </c>
      <c r="D125" s="31">
        <v>8736</v>
      </c>
      <c r="E125" s="64">
        <f t="shared" si="3"/>
        <v>158906</v>
      </c>
    </row>
    <row r="126" spans="1:5" x14ac:dyDescent="0.25">
      <c r="B126" s="36">
        <v>2</v>
      </c>
      <c r="C126" s="31">
        <v>150608</v>
      </c>
      <c r="D126" s="31">
        <v>8639</v>
      </c>
      <c r="E126" s="64">
        <f t="shared" si="3"/>
        <v>159247</v>
      </c>
    </row>
    <row r="127" spans="1:5" x14ac:dyDescent="0.25">
      <c r="B127" s="36">
        <v>3</v>
      </c>
      <c r="C127" s="31">
        <v>152504</v>
      </c>
      <c r="D127" s="31">
        <v>8760</v>
      </c>
      <c r="E127" s="64">
        <f t="shared" si="3"/>
        <v>161264</v>
      </c>
    </row>
    <row r="128" spans="1:5" x14ac:dyDescent="0.25">
      <c r="B128" s="36">
        <v>4</v>
      </c>
      <c r="C128" s="31">
        <v>153676</v>
      </c>
      <c r="D128" s="31">
        <v>8803</v>
      </c>
      <c r="E128" s="64">
        <f t="shared" si="3"/>
        <v>162479</v>
      </c>
    </row>
    <row r="129" spans="1:5" x14ac:dyDescent="0.25">
      <c r="B129" s="36">
        <v>5</v>
      </c>
      <c r="C129" s="31">
        <v>153522</v>
      </c>
      <c r="D129" s="31">
        <v>8794</v>
      </c>
      <c r="E129" s="64">
        <f t="shared" si="3"/>
        <v>162316</v>
      </c>
    </row>
    <row r="130" spans="1:5" x14ac:dyDescent="0.25">
      <c r="B130" s="36">
        <v>6</v>
      </c>
      <c r="C130" s="31">
        <v>150554</v>
      </c>
      <c r="D130" s="31">
        <v>8575</v>
      </c>
      <c r="E130" s="64">
        <f t="shared" si="3"/>
        <v>159129</v>
      </c>
    </row>
    <row r="131" spans="1:5" x14ac:dyDescent="0.25">
      <c r="B131" s="36">
        <v>7</v>
      </c>
      <c r="C131" s="31">
        <v>150274</v>
      </c>
      <c r="D131" s="31">
        <v>8476</v>
      </c>
      <c r="E131" s="64">
        <f t="shared" si="3"/>
        <v>158750</v>
      </c>
    </row>
    <row r="132" spans="1:5" x14ac:dyDescent="0.25">
      <c r="B132" s="36">
        <v>8</v>
      </c>
      <c r="C132" s="31">
        <v>149512</v>
      </c>
      <c r="D132" s="31">
        <v>8290</v>
      </c>
      <c r="E132" s="64">
        <f t="shared" si="3"/>
        <v>157802</v>
      </c>
    </row>
    <row r="133" spans="1:5" x14ac:dyDescent="0.25">
      <c r="B133" s="36">
        <v>9</v>
      </c>
      <c r="C133" s="31">
        <v>144605</v>
      </c>
      <c r="D133" s="31">
        <v>8063</v>
      </c>
      <c r="E133" s="64">
        <f t="shared" si="3"/>
        <v>152668</v>
      </c>
    </row>
    <row r="134" spans="1:5" x14ac:dyDescent="0.25">
      <c r="B134" s="36">
        <v>10</v>
      </c>
      <c r="C134" s="31">
        <v>143344</v>
      </c>
      <c r="D134" s="31">
        <v>8121</v>
      </c>
      <c r="E134" s="64">
        <f t="shared" si="3"/>
        <v>151465</v>
      </c>
    </row>
    <row r="135" spans="1:5" x14ac:dyDescent="0.25">
      <c r="B135" s="36">
        <v>11</v>
      </c>
      <c r="C135" s="31">
        <v>144026</v>
      </c>
      <c r="D135" s="31">
        <v>8294</v>
      </c>
      <c r="E135" s="64">
        <f t="shared" si="3"/>
        <v>152320</v>
      </c>
    </row>
    <row r="136" spans="1:5" x14ac:dyDescent="0.25">
      <c r="B136" s="36">
        <v>12</v>
      </c>
      <c r="C136" s="31">
        <v>146243</v>
      </c>
      <c r="D136" s="31">
        <v>8571</v>
      </c>
      <c r="E136" s="64">
        <f t="shared" si="3"/>
        <v>154814</v>
      </c>
    </row>
    <row r="137" spans="1:5" ht="18" customHeight="1" x14ac:dyDescent="0.25">
      <c r="A137" s="140">
        <v>2006</v>
      </c>
      <c r="B137" s="36">
        <v>1</v>
      </c>
      <c r="C137" s="31">
        <v>145817</v>
      </c>
      <c r="D137" s="31">
        <v>8623</v>
      </c>
      <c r="E137" s="64">
        <f t="shared" si="3"/>
        <v>154440</v>
      </c>
    </row>
    <row r="138" spans="1:5" x14ac:dyDescent="0.25">
      <c r="B138" s="36">
        <v>2</v>
      </c>
      <c r="C138" s="31">
        <v>146478</v>
      </c>
      <c r="D138" s="31">
        <v>8615</v>
      </c>
      <c r="E138" s="64">
        <f t="shared" si="3"/>
        <v>155093</v>
      </c>
    </row>
    <row r="139" spans="1:5" x14ac:dyDescent="0.25">
      <c r="B139" s="36">
        <v>3</v>
      </c>
      <c r="C139" s="31">
        <v>148020</v>
      </c>
      <c r="D139" s="31">
        <v>8660</v>
      </c>
      <c r="E139" s="64">
        <f t="shared" si="3"/>
        <v>156680</v>
      </c>
    </row>
    <row r="140" spans="1:5" x14ac:dyDescent="0.25">
      <c r="B140" s="36">
        <v>4</v>
      </c>
      <c r="C140" s="31">
        <v>149397</v>
      </c>
      <c r="D140" s="31">
        <v>8793</v>
      </c>
      <c r="E140" s="64">
        <f t="shared" si="3"/>
        <v>158190</v>
      </c>
    </row>
    <row r="141" spans="1:5" x14ac:dyDescent="0.25">
      <c r="B141" s="36">
        <v>5</v>
      </c>
      <c r="C141" s="31">
        <v>148865</v>
      </c>
      <c r="D141" s="31">
        <v>8745</v>
      </c>
      <c r="E141" s="64">
        <f t="shared" si="3"/>
        <v>157610</v>
      </c>
    </row>
    <row r="142" spans="1:5" x14ac:dyDescent="0.25">
      <c r="B142" s="36">
        <v>6</v>
      </c>
      <c r="C142" s="31">
        <v>147168</v>
      </c>
      <c r="D142" s="31">
        <v>8642</v>
      </c>
      <c r="E142" s="64">
        <f t="shared" si="3"/>
        <v>155810</v>
      </c>
    </row>
    <row r="143" spans="1:5" x14ac:dyDescent="0.25">
      <c r="B143" s="36">
        <v>7</v>
      </c>
      <c r="C143" s="31">
        <v>146341</v>
      </c>
      <c r="D143" s="31">
        <v>8487</v>
      </c>
      <c r="E143" s="64">
        <f t="shared" si="3"/>
        <v>154828</v>
      </c>
    </row>
    <row r="144" spans="1:5" x14ac:dyDescent="0.25">
      <c r="B144" s="36">
        <v>8</v>
      </c>
      <c r="C144" s="31">
        <v>145619</v>
      </c>
      <c r="D144" s="31">
        <v>8309</v>
      </c>
      <c r="E144" s="64">
        <f t="shared" si="3"/>
        <v>153928</v>
      </c>
    </row>
    <row r="145" spans="1:5" x14ac:dyDescent="0.25">
      <c r="B145" s="36">
        <v>9</v>
      </c>
      <c r="C145" s="31">
        <v>140773</v>
      </c>
      <c r="D145" s="31">
        <v>8116</v>
      </c>
      <c r="E145" s="64">
        <f t="shared" si="3"/>
        <v>148889</v>
      </c>
    </row>
    <row r="146" spans="1:5" x14ac:dyDescent="0.25">
      <c r="B146" s="36">
        <v>10</v>
      </c>
      <c r="C146" s="31">
        <v>139324</v>
      </c>
      <c r="D146" s="31">
        <v>8245</v>
      </c>
      <c r="E146" s="64">
        <f t="shared" si="3"/>
        <v>147569</v>
      </c>
    </row>
    <row r="147" spans="1:5" x14ac:dyDescent="0.25">
      <c r="B147" s="36">
        <v>11</v>
      </c>
      <c r="C147" s="31">
        <v>140030</v>
      </c>
      <c r="D147" s="31">
        <v>8372</v>
      </c>
      <c r="E147" s="64">
        <f t="shared" si="3"/>
        <v>148402</v>
      </c>
    </row>
    <row r="148" spans="1:5" x14ac:dyDescent="0.25">
      <c r="B148" s="36">
        <v>12</v>
      </c>
      <c r="C148" s="31">
        <v>141583</v>
      </c>
      <c r="D148" s="31">
        <v>8586</v>
      </c>
      <c r="E148" s="64">
        <f t="shared" si="3"/>
        <v>150169</v>
      </c>
    </row>
    <row r="149" spans="1:5" ht="18" customHeight="1" x14ac:dyDescent="0.25">
      <c r="A149" s="140">
        <v>2007</v>
      </c>
      <c r="B149" s="36">
        <v>1</v>
      </c>
      <c r="C149" s="31">
        <v>140405</v>
      </c>
      <c r="D149" s="31">
        <v>8655</v>
      </c>
      <c r="E149" s="64">
        <f t="shared" si="3"/>
        <v>149060</v>
      </c>
    </row>
    <row r="150" spans="1:5" x14ac:dyDescent="0.25">
      <c r="B150" s="36">
        <v>2</v>
      </c>
      <c r="C150" s="31">
        <v>140732</v>
      </c>
      <c r="D150" s="31">
        <v>8654</v>
      </c>
      <c r="E150" s="64">
        <f t="shared" si="3"/>
        <v>149386</v>
      </c>
    </row>
    <row r="151" spans="1:5" x14ac:dyDescent="0.25">
      <c r="B151" s="36">
        <v>3</v>
      </c>
      <c r="C151" s="31">
        <v>141428</v>
      </c>
      <c r="D151" s="31">
        <v>8728</v>
      </c>
      <c r="E151" s="64">
        <f t="shared" si="3"/>
        <v>150156</v>
      </c>
    </row>
    <row r="152" spans="1:5" x14ac:dyDescent="0.25">
      <c r="B152" s="36">
        <v>4</v>
      </c>
      <c r="C152" s="31">
        <v>142086</v>
      </c>
      <c r="D152" s="31">
        <v>8797</v>
      </c>
      <c r="E152" s="64">
        <f t="shared" si="3"/>
        <v>150883</v>
      </c>
    </row>
    <row r="153" spans="1:5" x14ac:dyDescent="0.25">
      <c r="B153" s="36">
        <v>5</v>
      </c>
      <c r="C153" s="31">
        <v>141372</v>
      </c>
      <c r="D153" s="31">
        <v>8806</v>
      </c>
      <c r="E153" s="64">
        <f t="shared" si="3"/>
        <v>150178</v>
      </c>
    </row>
    <row r="154" spans="1:5" x14ac:dyDescent="0.25">
      <c r="B154" s="36">
        <v>6</v>
      </c>
      <c r="C154" s="31">
        <v>138977</v>
      </c>
      <c r="D154" s="31">
        <v>8694</v>
      </c>
      <c r="E154" s="64">
        <f t="shared" si="3"/>
        <v>147671</v>
      </c>
    </row>
    <row r="155" spans="1:5" x14ac:dyDescent="0.25">
      <c r="B155" s="36">
        <v>7</v>
      </c>
      <c r="C155" s="31">
        <v>137744</v>
      </c>
      <c r="D155" s="31">
        <v>8526</v>
      </c>
      <c r="E155" s="64">
        <f t="shared" si="3"/>
        <v>146270</v>
      </c>
    </row>
    <row r="156" spans="1:5" x14ac:dyDescent="0.25">
      <c r="B156" s="36">
        <v>8</v>
      </c>
      <c r="C156" s="31">
        <v>137124</v>
      </c>
      <c r="D156" s="31">
        <v>8385</v>
      </c>
      <c r="E156" s="64">
        <f t="shared" si="3"/>
        <v>145509</v>
      </c>
    </row>
    <row r="157" spans="1:5" x14ac:dyDescent="0.25">
      <c r="B157" s="36">
        <v>9</v>
      </c>
      <c r="C157" s="31">
        <v>132934</v>
      </c>
      <c r="D157" s="31">
        <v>8247</v>
      </c>
      <c r="E157" s="64">
        <f t="shared" si="3"/>
        <v>141181</v>
      </c>
    </row>
    <row r="158" spans="1:5" x14ac:dyDescent="0.25">
      <c r="B158" s="36">
        <v>10</v>
      </c>
      <c r="C158" s="31">
        <v>131375</v>
      </c>
      <c r="D158" s="31">
        <v>8301</v>
      </c>
      <c r="E158" s="64">
        <f t="shared" si="3"/>
        <v>139676</v>
      </c>
    </row>
    <row r="159" spans="1:5" x14ac:dyDescent="0.25">
      <c r="B159" s="36">
        <v>11</v>
      </c>
      <c r="C159" s="31">
        <v>132260</v>
      </c>
      <c r="D159" s="31">
        <v>8559</v>
      </c>
      <c r="E159" s="64">
        <f t="shared" si="3"/>
        <v>140819</v>
      </c>
    </row>
    <row r="160" spans="1:5" x14ac:dyDescent="0.25">
      <c r="B160" s="36">
        <v>12</v>
      </c>
      <c r="C160" s="31">
        <v>133517</v>
      </c>
      <c r="D160" s="31">
        <v>8718</v>
      </c>
      <c r="E160" s="64">
        <f t="shared" si="3"/>
        <v>142235</v>
      </c>
    </row>
    <row r="161" spans="1:5" ht="18" customHeight="1" x14ac:dyDescent="0.25">
      <c r="A161" s="140">
        <v>2008</v>
      </c>
      <c r="B161" s="36">
        <v>1</v>
      </c>
      <c r="C161" s="31">
        <v>132287</v>
      </c>
      <c r="D161" s="31">
        <v>8616</v>
      </c>
      <c r="E161" s="64">
        <v>140903</v>
      </c>
    </row>
    <row r="162" spans="1:5" x14ac:dyDescent="0.25">
      <c r="B162" s="36">
        <v>2</v>
      </c>
      <c r="C162" s="31">
        <v>133317</v>
      </c>
      <c r="D162" s="31">
        <v>8608</v>
      </c>
      <c r="E162" s="64">
        <v>141925</v>
      </c>
    </row>
    <row r="163" spans="1:5" x14ac:dyDescent="0.25">
      <c r="B163" s="36">
        <v>3</v>
      </c>
      <c r="C163" s="31">
        <v>134971</v>
      </c>
      <c r="D163" s="31">
        <v>8745</v>
      </c>
      <c r="E163" s="64">
        <v>143716</v>
      </c>
    </row>
    <row r="164" spans="1:5" x14ac:dyDescent="0.25">
      <c r="B164" s="36">
        <v>4</v>
      </c>
      <c r="C164" s="31">
        <v>134967</v>
      </c>
      <c r="D164" s="31">
        <v>8783</v>
      </c>
      <c r="E164" s="64">
        <v>143750</v>
      </c>
    </row>
    <row r="165" spans="1:5" x14ac:dyDescent="0.25">
      <c r="B165" s="36">
        <v>5</v>
      </c>
      <c r="C165" s="31">
        <v>135654</v>
      </c>
      <c r="D165" s="31">
        <v>8794</v>
      </c>
      <c r="E165" s="64">
        <v>144448</v>
      </c>
    </row>
    <row r="166" spans="1:5" x14ac:dyDescent="0.25">
      <c r="B166" s="36">
        <v>6</v>
      </c>
      <c r="C166" s="31">
        <v>133284</v>
      </c>
      <c r="D166" s="31">
        <v>8634</v>
      </c>
      <c r="E166" s="64">
        <v>141918</v>
      </c>
    </row>
    <row r="167" spans="1:5" x14ac:dyDescent="0.25">
      <c r="B167" s="36">
        <v>7</v>
      </c>
      <c r="C167" s="31">
        <v>132418</v>
      </c>
      <c r="D167" s="31">
        <v>8482</v>
      </c>
      <c r="E167" s="64">
        <v>140900</v>
      </c>
    </row>
    <row r="168" spans="1:5" x14ac:dyDescent="0.25">
      <c r="B168" s="36">
        <v>8</v>
      </c>
      <c r="C168" s="31">
        <v>132404</v>
      </c>
      <c r="D168" s="31">
        <v>8342</v>
      </c>
      <c r="E168" s="64">
        <v>140746</v>
      </c>
    </row>
    <row r="169" spans="1:5" x14ac:dyDescent="0.25">
      <c r="B169" s="36">
        <v>9</v>
      </c>
      <c r="C169" s="31">
        <v>127974</v>
      </c>
      <c r="D169" s="31">
        <v>8116</v>
      </c>
      <c r="E169" s="64">
        <v>136090</v>
      </c>
    </row>
    <row r="170" spans="1:5" x14ac:dyDescent="0.25">
      <c r="B170" s="36">
        <v>10</v>
      </c>
      <c r="C170" s="31">
        <v>126957</v>
      </c>
      <c r="D170" s="31">
        <v>8258</v>
      </c>
      <c r="E170" s="64">
        <v>135215</v>
      </c>
    </row>
    <row r="171" spans="1:5" x14ac:dyDescent="0.25">
      <c r="B171" s="36">
        <v>11</v>
      </c>
      <c r="C171" s="31">
        <v>128746</v>
      </c>
      <c r="D171" s="31">
        <v>8542</v>
      </c>
      <c r="E171" s="64">
        <v>137288</v>
      </c>
    </row>
    <row r="172" spans="1:5" x14ac:dyDescent="0.25">
      <c r="B172" s="36">
        <v>12</v>
      </c>
      <c r="C172" s="31">
        <v>130695</v>
      </c>
      <c r="D172" s="31">
        <v>8691</v>
      </c>
      <c r="E172" s="64">
        <v>139386</v>
      </c>
    </row>
    <row r="173" spans="1:5" ht="18" customHeight="1" x14ac:dyDescent="0.25">
      <c r="A173" s="140">
        <v>2009</v>
      </c>
      <c r="B173" s="36">
        <v>1</v>
      </c>
      <c r="C173" s="31">
        <v>130430</v>
      </c>
      <c r="D173" s="31">
        <v>8747</v>
      </c>
      <c r="E173" s="64">
        <v>139177</v>
      </c>
    </row>
    <row r="174" spans="1:5" x14ac:dyDescent="0.25">
      <c r="B174" s="36">
        <v>2</v>
      </c>
      <c r="C174" s="31">
        <v>132467</v>
      </c>
      <c r="D174" s="31">
        <v>8797</v>
      </c>
      <c r="E174" s="64">
        <v>141264</v>
      </c>
    </row>
    <row r="175" spans="1:5" x14ac:dyDescent="0.25">
      <c r="B175" s="36">
        <v>3</v>
      </c>
      <c r="C175" s="31">
        <v>136631</v>
      </c>
      <c r="D175" s="31">
        <v>9100</v>
      </c>
      <c r="E175" s="64">
        <v>145731</v>
      </c>
    </row>
    <row r="176" spans="1:5" x14ac:dyDescent="0.25">
      <c r="B176" s="36">
        <v>4</v>
      </c>
      <c r="C176" s="31">
        <v>140754</v>
      </c>
      <c r="D176" s="31">
        <v>9376</v>
      </c>
      <c r="E176" s="64">
        <v>150130</v>
      </c>
    </row>
    <row r="177" spans="1:5" x14ac:dyDescent="0.25">
      <c r="B177" s="36">
        <v>5</v>
      </c>
      <c r="C177" s="31">
        <v>143288</v>
      </c>
      <c r="D177" s="31">
        <v>9488</v>
      </c>
      <c r="E177" s="64">
        <v>152776</v>
      </c>
    </row>
    <row r="178" spans="1:5" x14ac:dyDescent="0.25">
      <c r="B178" s="36">
        <v>6</v>
      </c>
      <c r="C178" s="31">
        <v>143502</v>
      </c>
      <c r="D178" s="31">
        <v>9439</v>
      </c>
      <c r="E178" s="64">
        <v>152941</v>
      </c>
    </row>
    <row r="179" spans="1:5" x14ac:dyDescent="0.25">
      <c r="B179" s="36">
        <v>7</v>
      </c>
      <c r="C179" s="31">
        <v>145885</v>
      </c>
      <c r="D179" s="31">
        <v>9310</v>
      </c>
      <c r="E179" s="64">
        <v>155195</v>
      </c>
    </row>
    <row r="180" spans="1:5" x14ac:dyDescent="0.25">
      <c r="B180" s="36">
        <v>8</v>
      </c>
      <c r="C180" s="31">
        <v>147667</v>
      </c>
      <c r="D180" s="31">
        <v>9165</v>
      </c>
      <c r="E180" s="64">
        <v>156832</v>
      </c>
    </row>
    <row r="181" spans="1:5" x14ac:dyDescent="0.25">
      <c r="B181" s="36">
        <v>9</v>
      </c>
      <c r="C181" s="31">
        <v>144349</v>
      </c>
      <c r="D181" s="31">
        <v>8952</v>
      </c>
      <c r="E181" s="64">
        <v>153301</v>
      </c>
    </row>
    <row r="182" spans="1:5" x14ac:dyDescent="0.25">
      <c r="B182" s="36">
        <v>10</v>
      </c>
      <c r="C182" s="31">
        <v>145651</v>
      </c>
      <c r="D182" s="31">
        <v>9050</v>
      </c>
      <c r="E182" s="64">
        <v>154701</v>
      </c>
    </row>
    <row r="183" spans="1:5" x14ac:dyDescent="0.25">
      <c r="B183" s="36">
        <v>11</v>
      </c>
      <c r="C183" s="31">
        <v>148930</v>
      </c>
      <c r="D183" s="31">
        <v>9232</v>
      </c>
      <c r="E183" s="64">
        <v>158162</v>
      </c>
    </row>
    <row r="184" spans="1:5" x14ac:dyDescent="0.25">
      <c r="B184" s="36">
        <v>12</v>
      </c>
      <c r="C184" s="31">
        <v>152472</v>
      </c>
      <c r="D184" s="31">
        <v>9370</v>
      </c>
      <c r="E184" s="64">
        <v>161842</v>
      </c>
    </row>
    <row r="185" spans="1:5" ht="18" customHeight="1" x14ac:dyDescent="0.25">
      <c r="A185" s="140">
        <v>2010</v>
      </c>
      <c r="B185" s="36">
        <v>1</v>
      </c>
      <c r="C185" s="31">
        <v>153051</v>
      </c>
      <c r="D185" s="31">
        <v>9356</v>
      </c>
      <c r="E185" s="64">
        <f>(C185+D185)</f>
        <v>162407</v>
      </c>
    </row>
    <row r="186" spans="1:5" x14ac:dyDescent="0.25">
      <c r="B186" s="36">
        <v>2</v>
      </c>
      <c r="C186" s="31">
        <v>154083</v>
      </c>
      <c r="D186" s="31">
        <v>9248</v>
      </c>
      <c r="E186" s="64">
        <f t="shared" ref="E186:E196" si="4">(C186+D186)</f>
        <v>163331</v>
      </c>
    </row>
    <row r="187" spans="1:5" x14ac:dyDescent="0.25">
      <c r="B187" s="36">
        <v>3</v>
      </c>
      <c r="C187" s="31">
        <v>156013</v>
      </c>
      <c r="D187" s="31">
        <v>9318</v>
      </c>
      <c r="E187" s="64">
        <f t="shared" si="4"/>
        <v>165331</v>
      </c>
    </row>
    <row r="188" spans="1:5" x14ac:dyDescent="0.25">
      <c r="B188" s="36">
        <v>4</v>
      </c>
      <c r="C188" s="31">
        <v>159002</v>
      </c>
      <c r="D188" s="31">
        <v>9355</v>
      </c>
      <c r="E188" s="64">
        <f t="shared" si="4"/>
        <v>168357</v>
      </c>
    </row>
    <row r="189" spans="1:5" x14ac:dyDescent="0.25">
      <c r="B189" s="36">
        <v>5</v>
      </c>
      <c r="C189" s="31">
        <v>159623</v>
      </c>
      <c r="D189" s="31">
        <v>9307</v>
      </c>
      <c r="E189" s="64">
        <f t="shared" si="4"/>
        <v>168930</v>
      </c>
    </row>
    <row r="190" spans="1:5" x14ac:dyDescent="0.25">
      <c r="B190" s="36">
        <v>6</v>
      </c>
      <c r="C190" s="31">
        <v>158019</v>
      </c>
      <c r="D190" s="31">
        <v>9127</v>
      </c>
      <c r="E190" s="64">
        <f t="shared" si="4"/>
        <v>167146</v>
      </c>
    </row>
    <row r="191" spans="1:5" x14ac:dyDescent="0.25">
      <c r="B191" s="36">
        <v>7</v>
      </c>
      <c r="C191" s="31">
        <v>158333</v>
      </c>
      <c r="D191" s="31">
        <v>8911</v>
      </c>
      <c r="E191" s="64">
        <f t="shared" si="4"/>
        <v>167244</v>
      </c>
    </row>
    <row r="192" spans="1:5" x14ac:dyDescent="0.25">
      <c r="B192" s="36">
        <v>8</v>
      </c>
      <c r="C192" s="31">
        <v>157654</v>
      </c>
      <c r="D192" s="31">
        <v>8696</v>
      </c>
      <c r="E192" s="64">
        <f t="shared" si="4"/>
        <v>166350</v>
      </c>
    </row>
    <row r="193" spans="1:5" x14ac:dyDescent="0.25">
      <c r="B193" s="36">
        <v>9</v>
      </c>
      <c r="C193" s="31">
        <v>152463</v>
      </c>
      <c r="D193" s="31">
        <v>8478</v>
      </c>
      <c r="E193" s="64">
        <f t="shared" si="4"/>
        <v>160941</v>
      </c>
    </row>
    <row r="194" spans="1:5" x14ac:dyDescent="0.25">
      <c r="B194" s="36">
        <v>10</v>
      </c>
      <c r="C194" s="31">
        <v>151727</v>
      </c>
      <c r="D194" s="31">
        <v>8533</v>
      </c>
      <c r="E194" s="64">
        <f t="shared" si="4"/>
        <v>160260</v>
      </c>
    </row>
    <row r="195" spans="1:5" x14ac:dyDescent="0.25">
      <c r="B195" s="36">
        <v>11</v>
      </c>
      <c r="C195" s="31">
        <v>153186</v>
      </c>
      <c r="D195" s="31">
        <v>8549</v>
      </c>
      <c r="E195" s="64">
        <f t="shared" si="4"/>
        <v>161735</v>
      </c>
    </row>
    <row r="196" spans="1:5" x14ac:dyDescent="0.25">
      <c r="B196" s="36">
        <v>12</v>
      </c>
      <c r="C196" s="31">
        <v>155590</v>
      </c>
      <c r="D196" s="31">
        <v>8564</v>
      </c>
      <c r="E196" s="64">
        <f t="shared" si="4"/>
        <v>164154</v>
      </c>
    </row>
    <row r="197" spans="1:5" ht="18" customHeight="1" x14ac:dyDescent="0.25">
      <c r="A197" s="140">
        <v>2011</v>
      </c>
      <c r="B197" s="36">
        <v>1</v>
      </c>
      <c r="C197" s="31">
        <v>155237</v>
      </c>
      <c r="D197" s="31">
        <v>8557</v>
      </c>
      <c r="E197" s="64">
        <f>(C197+D197)</f>
        <v>163794</v>
      </c>
    </row>
    <row r="198" spans="1:5" x14ac:dyDescent="0.25">
      <c r="B198" s="36">
        <v>2</v>
      </c>
      <c r="C198" s="31">
        <v>155832</v>
      </c>
      <c r="D198" s="31">
        <v>8534</v>
      </c>
      <c r="E198" s="64">
        <f>(C198+D198)</f>
        <v>164366</v>
      </c>
    </row>
    <row r="199" spans="1:5" x14ac:dyDescent="0.25">
      <c r="B199" s="36">
        <v>3</v>
      </c>
      <c r="C199" s="31">
        <v>158349</v>
      </c>
      <c r="D199" s="90">
        <v>8678</v>
      </c>
      <c r="E199" s="10">
        <f>(C199+D199)</f>
        <v>167027</v>
      </c>
    </row>
    <row r="200" spans="1:5" s="38" customFormat="1" x14ac:dyDescent="0.25">
      <c r="B200" s="36">
        <v>4</v>
      </c>
      <c r="C200" s="91">
        <v>161487</v>
      </c>
      <c r="D200" s="91">
        <v>8884</v>
      </c>
      <c r="E200" s="65">
        <f xml:space="preserve"> (C200+D200)</f>
        <v>170371</v>
      </c>
    </row>
    <row r="201" spans="1:5" s="38" customFormat="1" x14ac:dyDescent="0.25">
      <c r="B201" s="36">
        <v>5</v>
      </c>
      <c r="C201" s="91">
        <v>162172</v>
      </c>
      <c r="D201" s="91">
        <v>8909</v>
      </c>
      <c r="E201" s="65">
        <f xml:space="preserve"> (C201+D201)</f>
        <v>171081</v>
      </c>
    </row>
    <row r="202" spans="1:5" x14ac:dyDescent="0.25">
      <c r="B202" s="36">
        <v>6</v>
      </c>
      <c r="C202" s="31">
        <v>159740</v>
      </c>
      <c r="D202" s="90">
        <v>8689</v>
      </c>
      <c r="E202" s="64">
        <f xml:space="preserve"> (C202+D202)</f>
        <v>168429</v>
      </c>
    </row>
    <row r="203" spans="1:5" x14ac:dyDescent="0.25">
      <c r="B203" s="36">
        <v>7</v>
      </c>
      <c r="C203" s="31">
        <v>159609</v>
      </c>
      <c r="D203" s="90">
        <v>8551</v>
      </c>
      <c r="E203" s="64">
        <f xml:space="preserve"> (C203+D203)</f>
        <v>168160</v>
      </c>
    </row>
    <row r="204" spans="1:5" x14ac:dyDescent="0.25">
      <c r="B204" s="36">
        <v>8</v>
      </c>
      <c r="C204" s="31">
        <v>158594</v>
      </c>
      <c r="D204" s="90">
        <v>8426</v>
      </c>
      <c r="E204" s="64">
        <f xml:space="preserve">  (C204+D204)</f>
        <v>167020</v>
      </c>
    </row>
    <row r="205" spans="1:5" x14ac:dyDescent="0.25">
      <c r="B205" s="36">
        <v>9</v>
      </c>
      <c r="C205" s="31">
        <v>153983</v>
      </c>
      <c r="D205" s="90">
        <v>8373</v>
      </c>
      <c r="E205" s="64">
        <f t="shared" ref="E205:E232" si="5" xml:space="preserve"> (C205+D205)</f>
        <v>162356</v>
      </c>
    </row>
    <row r="206" spans="1:5" x14ac:dyDescent="0.25">
      <c r="B206" s="36">
        <v>10</v>
      </c>
      <c r="C206" s="31">
        <v>153950</v>
      </c>
      <c r="D206" s="90">
        <v>8498</v>
      </c>
      <c r="E206" s="64">
        <f t="shared" si="5"/>
        <v>162448</v>
      </c>
    </row>
    <row r="207" spans="1:5" x14ac:dyDescent="0.25">
      <c r="B207" s="36">
        <v>11</v>
      </c>
      <c r="C207" s="31">
        <v>155782</v>
      </c>
      <c r="D207" s="90">
        <v>8710</v>
      </c>
      <c r="E207" s="64">
        <f t="shared" si="5"/>
        <v>164492</v>
      </c>
    </row>
    <row r="208" spans="1:5" x14ac:dyDescent="0.25">
      <c r="B208" s="36">
        <v>12</v>
      </c>
      <c r="C208" s="31">
        <v>158444</v>
      </c>
      <c r="D208" s="90">
        <v>8920</v>
      </c>
      <c r="E208" s="64">
        <f t="shared" si="5"/>
        <v>167364</v>
      </c>
    </row>
    <row r="209" spans="1:6" ht="18" customHeight="1" x14ac:dyDescent="0.25">
      <c r="A209" s="140">
        <v>2012</v>
      </c>
      <c r="B209" s="36">
        <v>1</v>
      </c>
      <c r="C209" s="31">
        <v>157370</v>
      </c>
      <c r="D209" s="90">
        <v>8966</v>
      </c>
      <c r="E209" s="64">
        <f t="shared" si="5"/>
        <v>166336</v>
      </c>
      <c r="F209" s="79">
        <v>2012</v>
      </c>
    </row>
    <row r="210" spans="1:6" x14ac:dyDescent="0.25">
      <c r="B210" s="36">
        <v>2</v>
      </c>
      <c r="C210" s="91">
        <v>158006</v>
      </c>
      <c r="D210" s="90">
        <v>8986</v>
      </c>
      <c r="E210" s="64">
        <f t="shared" si="5"/>
        <v>166992</v>
      </c>
      <c r="F210" s="79"/>
    </row>
    <row r="211" spans="1:6" x14ac:dyDescent="0.25">
      <c r="B211" s="36">
        <v>3</v>
      </c>
      <c r="C211" s="31">
        <v>160764</v>
      </c>
      <c r="D211" s="90">
        <v>9254</v>
      </c>
      <c r="E211" s="64">
        <f t="shared" si="5"/>
        <v>170018</v>
      </c>
      <c r="F211" s="79"/>
    </row>
    <row r="212" spans="1:6" x14ac:dyDescent="0.25">
      <c r="B212" s="36">
        <v>4</v>
      </c>
      <c r="C212" s="31">
        <v>164386</v>
      </c>
      <c r="D212" s="90">
        <v>9592</v>
      </c>
      <c r="E212" s="64">
        <f t="shared" si="5"/>
        <v>173978</v>
      </c>
      <c r="F212" s="79"/>
    </row>
    <row r="213" spans="1:6" x14ac:dyDescent="0.25">
      <c r="B213" s="36">
        <v>5</v>
      </c>
      <c r="C213" s="31">
        <v>165570</v>
      </c>
      <c r="D213" s="90">
        <v>9661</v>
      </c>
      <c r="E213" s="64">
        <f t="shared" si="5"/>
        <v>175231</v>
      </c>
      <c r="F213" s="79"/>
    </row>
    <row r="214" spans="1:6" x14ac:dyDescent="0.25">
      <c r="B214" s="36">
        <v>6</v>
      </c>
      <c r="C214" s="31">
        <v>165590</v>
      </c>
      <c r="D214" s="90">
        <v>9624</v>
      </c>
      <c r="E214" s="64">
        <f t="shared" si="5"/>
        <v>175214</v>
      </c>
      <c r="F214" s="79"/>
    </row>
    <row r="215" spans="1:6" x14ac:dyDescent="0.25">
      <c r="B215" s="36">
        <v>7</v>
      </c>
      <c r="C215" s="31">
        <v>165771</v>
      </c>
      <c r="D215" s="90">
        <v>9478</v>
      </c>
      <c r="E215" s="64">
        <f t="shared" si="5"/>
        <v>175249</v>
      </c>
      <c r="F215" s="79"/>
    </row>
    <row r="216" spans="1:6" x14ac:dyDescent="0.25">
      <c r="B216" s="36">
        <v>8</v>
      </c>
      <c r="C216" s="31">
        <v>164994</v>
      </c>
      <c r="D216" s="90">
        <v>9345</v>
      </c>
      <c r="E216" s="64">
        <f t="shared" si="5"/>
        <v>174339</v>
      </c>
      <c r="F216" s="79"/>
    </row>
    <row r="217" spans="1:6" x14ac:dyDescent="0.25">
      <c r="B217" s="36">
        <v>9</v>
      </c>
      <c r="C217" s="31">
        <v>161414</v>
      </c>
      <c r="D217" s="90">
        <v>9320</v>
      </c>
      <c r="E217" s="64">
        <f t="shared" si="5"/>
        <v>170734</v>
      </c>
      <c r="F217" s="79"/>
    </row>
    <row r="218" spans="1:6" x14ac:dyDescent="0.25">
      <c r="B218" s="36">
        <v>10</v>
      </c>
      <c r="C218" s="31">
        <v>161977</v>
      </c>
      <c r="D218" s="90">
        <v>9548</v>
      </c>
      <c r="E218" s="64">
        <f t="shared" si="5"/>
        <v>171525</v>
      </c>
      <c r="F218" s="79"/>
    </row>
    <row r="219" spans="1:6" x14ac:dyDescent="0.25">
      <c r="B219" s="36">
        <v>11</v>
      </c>
      <c r="C219" s="31">
        <v>166076</v>
      </c>
      <c r="D219" s="90">
        <v>9832</v>
      </c>
      <c r="E219" s="64">
        <f t="shared" si="5"/>
        <v>175908</v>
      </c>
      <c r="F219" s="79"/>
    </row>
    <row r="220" spans="1:6" x14ac:dyDescent="0.25">
      <c r="B220" s="36">
        <v>12</v>
      </c>
      <c r="C220" s="31">
        <v>170508</v>
      </c>
      <c r="D220" s="90">
        <v>10157</v>
      </c>
      <c r="E220" s="64">
        <f t="shared" si="5"/>
        <v>180665</v>
      </c>
      <c r="F220" s="79"/>
    </row>
    <row r="221" spans="1:6" ht="18" customHeight="1" x14ac:dyDescent="0.25">
      <c r="A221" s="140">
        <v>2013</v>
      </c>
      <c r="B221" s="36">
        <v>1</v>
      </c>
      <c r="C221" s="31">
        <v>169829</v>
      </c>
      <c r="D221" s="90">
        <v>10076</v>
      </c>
      <c r="E221" s="64">
        <f t="shared" si="5"/>
        <v>179905</v>
      </c>
      <c r="F221" s="79">
        <v>2013</v>
      </c>
    </row>
    <row r="222" spans="1:6" x14ac:dyDescent="0.25">
      <c r="B222" s="36">
        <v>2</v>
      </c>
      <c r="C222" s="31">
        <v>171668</v>
      </c>
      <c r="D222" s="90">
        <v>10035</v>
      </c>
      <c r="E222" s="64">
        <f t="shared" si="5"/>
        <v>181703</v>
      </c>
      <c r="F222" s="79"/>
    </row>
    <row r="223" spans="1:6" x14ac:dyDescent="0.25">
      <c r="B223" s="36">
        <v>3</v>
      </c>
      <c r="C223" s="31">
        <v>175443</v>
      </c>
      <c r="D223" s="90">
        <v>10271</v>
      </c>
      <c r="E223" s="64">
        <f t="shared" si="5"/>
        <v>185714</v>
      </c>
      <c r="F223" s="79"/>
    </row>
    <row r="224" spans="1:6" x14ac:dyDescent="0.25">
      <c r="B224" s="36">
        <v>4</v>
      </c>
      <c r="C224" s="31">
        <v>178102</v>
      </c>
      <c r="D224" s="90">
        <v>10432</v>
      </c>
      <c r="E224" s="64">
        <f t="shared" si="5"/>
        <v>188534</v>
      </c>
      <c r="F224" s="79"/>
    </row>
    <row r="225" spans="1:6" x14ac:dyDescent="0.25">
      <c r="B225" s="36">
        <v>5</v>
      </c>
      <c r="C225" s="31">
        <v>179866</v>
      </c>
      <c r="D225" s="90">
        <v>10406</v>
      </c>
      <c r="E225" s="64">
        <f t="shared" si="5"/>
        <v>190272</v>
      </c>
      <c r="F225" s="79"/>
    </row>
    <row r="226" spans="1:6" x14ac:dyDescent="0.25">
      <c r="B226" s="36">
        <v>6</v>
      </c>
      <c r="C226" s="31">
        <v>178839</v>
      </c>
      <c r="D226" s="90">
        <v>10244</v>
      </c>
      <c r="E226" s="64">
        <f t="shared" si="5"/>
        <v>189083</v>
      </c>
      <c r="F226" s="79"/>
    </row>
    <row r="227" spans="1:6" x14ac:dyDescent="0.25">
      <c r="B227" s="36">
        <v>7</v>
      </c>
      <c r="C227" s="31">
        <v>178360</v>
      </c>
      <c r="D227" s="90">
        <v>10052</v>
      </c>
      <c r="E227" s="64">
        <f t="shared" si="5"/>
        <v>188412</v>
      </c>
      <c r="F227" s="79"/>
    </row>
    <row r="228" spans="1:6" x14ac:dyDescent="0.25">
      <c r="B228" s="36">
        <v>8</v>
      </c>
      <c r="C228" s="31">
        <v>177399</v>
      </c>
      <c r="D228" s="90">
        <v>9883</v>
      </c>
      <c r="E228" s="64">
        <f t="shared" si="5"/>
        <v>187282</v>
      </c>
      <c r="F228" s="79"/>
    </row>
    <row r="229" spans="1:6" x14ac:dyDescent="0.25">
      <c r="B229" s="36">
        <v>9</v>
      </c>
      <c r="C229" s="31">
        <v>173514</v>
      </c>
      <c r="D229" s="90">
        <v>9773</v>
      </c>
      <c r="E229" s="64">
        <f t="shared" si="5"/>
        <v>183287</v>
      </c>
      <c r="F229" s="79"/>
    </row>
    <row r="230" spans="1:6" x14ac:dyDescent="0.25">
      <c r="B230" s="36">
        <v>10</v>
      </c>
      <c r="C230" s="31">
        <v>173545</v>
      </c>
      <c r="D230" s="90">
        <v>9879</v>
      </c>
      <c r="E230" s="64">
        <f t="shared" si="5"/>
        <v>183424</v>
      </c>
      <c r="F230" s="79"/>
    </row>
    <row r="231" spans="1:6" x14ac:dyDescent="0.25">
      <c r="B231" s="36">
        <v>11</v>
      </c>
      <c r="C231" s="31">
        <v>177233</v>
      </c>
      <c r="D231" s="90">
        <v>10097</v>
      </c>
      <c r="E231" s="64">
        <f t="shared" si="5"/>
        <v>187330</v>
      </c>
      <c r="F231" s="79"/>
    </row>
    <row r="232" spans="1:6" x14ac:dyDescent="0.25">
      <c r="B232" s="36">
        <v>12</v>
      </c>
      <c r="C232" s="31">
        <v>181890</v>
      </c>
      <c r="D232" s="90">
        <v>10384</v>
      </c>
      <c r="E232" s="64">
        <f t="shared" si="5"/>
        <v>192274</v>
      </c>
      <c r="F232" s="79"/>
    </row>
    <row r="233" spans="1:6" ht="18" customHeight="1" x14ac:dyDescent="0.25">
      <c r="A233" s="140">
        <v>2014</v>
      </c>
      <c r="B233" s="36">
        <v>1</v>
      </c>
      <c r="C233" s="31">
        <v>181648</v>
      </c>
      <c r="D233" s="90">
        <v>10329</v>
      </c>
      <c r="E233" s="64">
        <v>191977</v>
      </c>
      <c r="F233" s="79">
        <v>2014</v>
      </c>
    </row>
    <row r="234" spans="1:6" x14ac:dyDescent="0.25">
      <c r="B234" s="36">
        <v>2</v>
      </c>
      <c r="C234" s="31">
        <v>184394</v>
      </c>
      <c r="D234" s="90">
        <v>10464</v>
      </c>
      <c r="E234" s="64">
        <v>194858</v>
      </c>
      <c r="F234" s="79"/>
    </row>
    <row r="235" spans="1:6" x14ac:dyDescent="0.25">
      <c r="B235" s="36">
        <v>3</v>
      </c>
      <c r="C235" s="31">
        <v>187715</v>
      </c>
      <c r="D235" s="90">
        <v>10680</v>
      </c>
      <c r="E235" s="64">
        <v>198395</v>
      </c>
      <c r="F235" s="79"/>
    </row>
    <row r="236" spans="1:6" x14ac:dyDescent="0.25">
      <c r="B236" s="36">
        <v>4</v>
      </c>
      <c r="C236" s="31">
        <v>190578</v>
      </c>
      <c r="D236" s="90">
        <v>10824</v>
      </c>
      <c r="E236" s="64">
        <v>201402</v>
      </c>
      <c r="F236" s="79"/>
    </row>
    <row r="237" spans="1:6" x14ac:dyDescent="0.25">
      <c r="B237" s="36">
        <v>5</v>
      </c>
      <c r="C237" s="31">
        <v>191985</v>
      </c>
      <c r="D237" s="90">
        <v>10852</v>
      </c>
      <c r="E237" s="64">
        <v>202837</v>
      </c>
      <c r="F237" s="79"/>
    </row>
    <row r="238" spans="1:6" x14ac:dyDescent="0.25">
      <c r="B238" s="36">
        <v>6</v>
      </c>
      <c r="C238" s="31">
        <v>191567</v>
      </c>
      <c r="D238" s="90">
        <v>10815</v>
      </c>
      <c r="E238" s="64">
        <v>202382</v>
      </c>
      <c r="F238" s="79"/>
    </row>
    <row r="239" spans="1:6" x14ac:dyDescent="0.25">
      <c r="B239" s="36">
        <v>7</v>
      </c>
      <c r="C239" s="31">
        <v>191256</v>
      </c>
      <c r="D239" s="90">
        <v>10622</v>
      </c>
      <c r="E239" s="64">
        <v>201878</v>
      </c>
      <c r="F239" s="79"/>
    </row>
    <row r="240" spans="1:6" x14ac:dyDescent="0.25">
      <c r="B240" s="36">
        <v>8</v>
      </c>
      <c r="C240" s="31">
        <v>190952</v>
      </c>
      <c r="D240" s="90">
        <v>10554</v>
      </c>
      <c r="E240" s="64">
        <v>201506</v>
      </c>
      <c r="F240" s="79"/>
    </row>
    <row r="241" spans="1:6" x14ac:dyDescent="0.25">
      <c r="B241" s="36">
        <v>9</v>
      </c>
      <c r="C241" s="31">
        <v>186690</v>
      </c>
      <c r="D241" s="90">
        <v>10510</v>
      </c>
      <c r="E241" s="64">
        <v>197200</v>
      </c>
      <c r="F241" s="79"/>
    </row>
    <row r="242" spans="1:6" x14ac:dyDescent="0.25">
      <c r="B242" s="36">
        <v>10</v>
      </c>
      <c r="C242" s="31">
        <v>187832</v>
      </c>
      <c r="D242" s="90">
        <v>10668</v>
      </c>
      <c r="E242" s="64">
        <v>198500</v>
      </c>
      <c r="F242" s="79"/>
    </row>
    <row r="243" spans="1:6" x14ac:dyDescent="0.25">
      <c r="B243" s="36">
        <v>11</v>
      </c>
      <c r="C243" s="31">
        <v>191664</v>
      </c>
      <c r="D243" s="90">
        <v>10939</v>
      </c>
      <c r="E243" s="64">
        <v>202603</v>
      </c>
      <c r="F243" s="79"/>
    </row>
    <row r="244" spans="1:6" x14ac:dyDescent="0.25">
      <c r="B244" s="36">
        <v>12</v>
      </c>
      <c r="C244" s="31">
        <v>194949</v>
      </c>
      <c r="D244" s="90">
        <v>11143</v>
      </c>
      <c r="E244" s="64">
        <v>206092</v>
      </c>
      <c r="F244" s="79"/>
    </row>
    <row r="245" spans="1:6" ht="18" customHeight="1" x14ac:dyDescent="0.25">
      <c r="A245" s="140">
        <v>2015</v>
      </c>
      <c r="B245" s="36">
        <v>1</v>
      </c>
      <c r="C245" s="89">
        <v>195478</v>
      </c>
      <c r="D245" s="89">
        <v>11156</v>
      </c>
      <c r="E245" s="69">
        <v>206634</v>
      </c>
      <c r="F245" s="79">
        <v>2015</v>
      </c>
    </row>
    <row r="246" spans="1:6" x14ac:dyDescent="0.25">
      <c r="B246" s="36">
        <v>2</v>
      </c>
      <c r="C246" s="89">
        <v>200051</v>
      </c>
      <c r="D246" s="89">
        <v>11570</v>
      </c>
      <c r="E246" s="69">
        <v>211621</v>
      </c>
      <c r="F246" s="79"/>
    </row>
    <row r="247" spans="1:6" x14ac:dyDescent="0.25">
      <c r="B247" s="36">
        <v>3</v>
      </c>
      <c r="C247" s="89">
        <v>205660</v>
      </c>
      <c r="D247" s="89">
        <v>12344</v>
      </c>
      <c r="E247" s="69">
        <v>218004</v>
      </c>
      <c r="F247" s="79"/>
    </row>
    <row r="248" spans="1:6" x14ac:dyDescent="0.25">
      <c r="B248" s="36">
        <v>4</v>
      </c>
      <c r="C248" s="89">
        <v>212265</v>
      </c>
      <c r="D248" s="89">
        <v>13066</v>
      </c>
      <c r="E248" s="69">
        <v>225331</v>
      </c>
      <c r="F248" s="79"/>
    </row>
    <row r="249" spans="1:6" x14ac:dyDescent="0.25">
      <c r="B249" s="36">
        <v>5</v>
      </c>
      <c r="C249" s="89">
        <v>215532</v>
      </c>
      <c r="D249" s="89">
        <v>13425</v>
      </c>
      <c r="E249" s="69">
        <v>228957</v>
      </c>
      <c r="F249" s="79"/>
    </row>
    <row r="250" spans="1:6" x14ac:dyDescent="0.25">
      <c r="B250" s="36">
        <v>6</v>
      </c>
      <c r="C250" s="89">
        <v>215790</v>
      </c>
      <c r="D250" s="89">
        <v>13504</v>
      </c>
      <c r="E250" s="69">
        <v>229294</v>
      </c>
      <c r="F250" s="79"/>
    </row>
    <row r="251" spans="1:6" x14ac:dyDescent="0.25">
      <c r="B251" s="36">
        <v>7</v>
      </c>
      <c r="C251" s="89">
        <v>216828</v>
      </c>
      <c r="D251" s="89">
        <v>13408</v>
      </c>
      <c r="E251" s="69">
        <v>230236</v>
      </c>
      <c r="F251" s="79"/>
    </row>
    <row r="252" spans="1:6" x14ac:dyDescent="0.25">
      <c r="B252" s="36">
        <v>8</v>
      </c>
      <c r="C252" s="89">
        <v>216712</v>
      </c>
      <c r="D252" s="89">
        <v>13448</v>
      </c>
      <c r="E252" s="69">
        <v>230160</v>
      </c>
      <c r="F252" s="79"/>
    </row>
    <row r="253" spans="1:6" x14ac:dyDescent="0.25">
      <c r="B253" s="36">
        <v>9</v>
      </c>
      <c r="C253" s="89">
        <v>213069</v>
      </c>
      <c r="D253" s="89">
        <v>13675</v>
      </c>
      <c r="E253" s="69">
        <v>226744</v>
      </c>
      <c r="F253" s="79"/>
    </row>
    <row r="254" spans="1:6" x14ac:dyDescent="0.25">
      <c r="B254" s="36">
        <v>10</v>
      </c>
      <c r="C254" s="89">
        <v>217212</v>
      </c>
      <c r="D254" s="89">
        <v>14197</v>
      </c>
      <c r="E254" s="69">
        <v>231409</v>
      </c>
      <c r="F254" s="79"/>
    </row>
    <row r="255" spans="1:6" x14ac:dyDescent="0.25">
      <c r="B255" s="36">
        <v>11</v>
      </c>
      <c r="C255" s="89">
        <v>223460</v>
      </c>
      <c r="D255" s="89">
        <v>14914</v>
      </c>
      <c r="E255" s="69">
        <v>238374</v>
      </c>
      <c r="F255" s="79"/>
    </row>
    <row r="256" spans="1:6" x14ac:dyDescent="0.25">
      <c r="B256" s="36">
        <v>12</v>
      </c>
      <c r="C256" s="89">
        <v>230797</v>
      </c>
      <c r="D256" s="89">
        <v>15560</v>
      </c>
      <c r="E256" s="69">
        <v>246357</v>
      </c>
      <c r="F256" s="79"/>
    </row>
    <row r="257" spans="1:6" ht="18" customHeight="1" x14ac:dyDescent="0.25">
      <c r="A257" s="140">
        <v>2016</v>
      </c>
      <c r="B257" s="36">
        <v>1</v>
      </c>
      <c r="C257" s="89">
        <v>230533</v>
      </c>
      <c r="D257" s="89">
        <v>15620</v>
      </c>
      <c r="E257" s="69">
        <v>246153</v>
      </c>
      <c r="F257" s="79">
        <v>2016</v>
      </c>
    </row>
    <row r="258" spans="1:6" x14ac:dyDescent="0.25">
      <c r="B258" s="36">
        <v>2</v>
      </c>
      <c r="C258" s="89">
        <v>235916</v>
      </c>
      <c r="D258" s="89">
        <v>16011</v>
      </c>
      <c r="E258" s="69">
        <v>251927</v>
      </c>
      <c r="F258" s="79"/>
    </row>
    <row r="259" spans="1:6" x14ac:dyDescent="0.25">
      <c r="B259" s="36">
        <v>3</v>
      </c>
      <c r="C259" s="89">
        <v>240223</v>
      </c>
      <c r="D259" s="89">
        <v>16519</v>
      </c>
      <c r="E259" s="69">
        <v>256742</v>
      </c>
      <c r="F259" s="79"/>
    </row>
    <row r="260" spans="1:6" x14ac:dyDescent="0.25">
      <c r="B260" s="36">
        <v>4</v>
      </c>
      <c r="C260" s="89">
        <v>244449</v>
      </c>
      <c r="D260" s="89">
        <v>16992</v>
      </c>
      <c r="E260" s="69">
        <v>261441</v>
      </c>
      <c r="F260" s="79"/>
    </row>
    <row r="261" spans="1:6" x14ac:dyDescent="0.25">
      <c r="B261" s="36">
        <v>5</v>
      </c>
      <c r="C261" s="89">
        <v>247964</v>
      </c>
      <c r="D261" s="89">
        <v>17323</v>
      </c>
      <c r="E261" s="69">
        <v>265287</v>
      </c>
      <c r="F261" s="79"/>
    </row>
    <row r="262" spans="1:6" x14ac:dyDescent="0.25">
      <c r="B262" s="36">
        <v>6</v>
      </c>
      <c r="C262" s="89">
        <v>248898</v>
      </c>
      <c r="D262" s="89">
        <v>17199</v>
      </c>
      <c r="E262" s="69">
        <v>266097</v>
      </c>
      <c r="F262" s="79"/>
    </row>
    <row r="263" spans="1:6" x14ac:dyDescent="0.25">
      <c r="B263" s="36">
        <v>7</v>
      </c>
      <c r="C263" s="89">
        <v>249717</v>
      </c>
      <c r="D263" s="89">
        <v>17002</v>
      </c>
      <c r="E263" s="69">
        <v>266719</v>
      </c>
      <c r="F263" s="79"/>
    </row>
    <row r="264" spans="1:6" x14ac:dyDescent="0.25">
      <c r="B264" s="36">
        <v>8</v>
      </c>
      <c r="C264" s="89">
        <v>247721</v>
      </c>
      <c r="D264" s="89">
        <v>16765</v>
      </c>
      <c r="E264" s="69">
        <v>264486</v>
      </c>
      <c r="F264" s="79"/>
    </row>
    <row r="265" spans="1:6" x14ac:dyDescent="0.25">
      <c r="B265" s="36">
        <v>9</v>
      </c>
      <c r="C265" s="89">
        <v>238140</v>
      </c>
      <c r="D265" s="89">
        <v>16349</v>
      </c>
      <c r="E265" s="69">
        <v>254489</v>
      </c>
      <c r="F265" s="79"/>
    </row>
    <row r="266" spans="1:6" x14ac:dyDescent="0.25">
      <c r="B266" s="36">
        <v>10</v>
      </c>
      <c r="C266" s="89">
        <v>240619</v>
      </c>
      <c r="D266" s="89">
        <v>16737</v>
      </c>
      <c r="E266" s="69">
        <v>257356</v>
      </c>
      <c r="F266" s="79"/>
    </row>
    <row r="267" spans="1:6" x14ac:dyDescent="0.25">
      <c r="B267" s="36">
        <v>11</v>
      </c>
      <c r="C267" s="89">
        <v>244278</v>
      </c>
      <c r="D267" s="89">
        <v>17022</v>
      </c>
      <c r="E267" s="69">
        <v>261300</v>
      </c>
      <c r="F267" s="79"/>
    </row>
    <row r="268" spans="1:6" x14ac:dyDescent="0.25">
      <c r="B268" s="36">
        <v>12</v>
      </c>
      <c r="C268" s="89">
        <v>249823</v>
      </c>
      <c r="D268" s="89">
        <v>17533</v>
      </c>
      <c r="E268" s="69">
        <v>267356</v>
      </c>
      <c r="F268" s="79"/>
    </row>
    <row r="269" spans="1:6" ht="18" customHeight="1" x14ac:dyDescent="0.25">
      <c r="A269" s="140">
        <v>2017</v>
      </c>
      <c r="B269" s="36">
        <v>1</v>
      </c>
      <c r="C269" s="89">
        <v>248509</v>
      </c>
      <c r="D269" s="89">
        <v>17322</v>
      </c>
      <c r="E269" s="69">
        <v>265831</v>
      </c>
      <c r="F269" s="79">
        <v>2017</v>
      </c>
    </row>
    <row r="270" spans="1:6" x14ac:dyDescent="0.25">
      <c r="B270" s="36">
        <v>2</v>
      </c>
      <c r="C270" s="89">
        <v>252847</v>
      </c>
      <c r="D270" s="89">
        <v>17527</v>
      </c>
      <c r="E270" s="69">
        <v>270374</v>
      </c>
      <c r="F270" s="79"/>
    </row>
    <row r="271" spans="1:6" x14ac:dyDescent="0.25">
      <c r="B271" s="36">
        <v>3</v>
      </c>
      <c r="C271" s="89">
        <v>254534</v>
      </c>
      <c r="D271" s="89">
        <v>17736</v>
      </c>
      <c r="E271" s="69">
        <v>272270</v>
      </c>
      <c r="F271" s="79"/>
    </row>
    <row r="272" spans="1:6" x14ac:dyDescent="0.25">
      <c r="B272" s="36">
        <v>4</v>
      </c>
      <c r="C272" s="89">
        <v>257858</v>
      </c>
      <c r="D272" s="89">
        <v>17952</v>
      </c>
      <c r="E272" s="69">
        <v>275810</v>
      </c>
      <c r="F272" s="79"/>
    </row>
    <row r="273" spans="1:6" x14ac:dyDescent="0.25">
      <c r="B273" s="36">
        <v>5</v>
      </c>
      <c r="C273" s="89">
        <v>257858</v>
      </c>
      <c r="D273" s="89">
        <v>17939</v>
      </c>
      <c r="E273" s="69">
        <v>275797</v>
      </c>
      <c r="F273" s="79"/>
    </row>
    <row r="274" spans="1:6" x14ac:dyDescent="0.25">
      <c r="B274" s="36">
        <v>6</v>
      </c>
      <c r="C274" s="89">
        <v>258178</v>
      </c>
      <c r="D274" s="89">
        <v>17714</v>
      </c>
      <c r="E274" s="69">
        <v>275892</v>
      </c>
      <c r="F274" s="79"/>
    </row>
    <row r="275" spans="1:6" x14ac:dyDescent="0.25">
      <c r="B275" s="36">
        <v>7</v>
      </c>
      <c r="C275" s="89">
        <v>258985</v>
      </c>
      <c r="D275" s="89">
        <v>17385</v>
      </c>
      <c r="E275" s="69">
        <v>276370</v>
      </c>
      <c r="F275" s="79"/>
    </row>
    <row r="276" spans="1:6" x14ac:dyDescent="0.25">
      <c r="B276" s="36">
        <v>8</v>
      </c>
      <c r="C276" s="89">
        <v>288050</v>
      </c>
      <c r="D276" s="89">
        <v>17202</v>
      </c>
      <c r="E276" s="69">
        <v>305252</v>
      </c>
      <c r="F276" s="79"/>
    </row>
    <row r="277" spans="1:6" x14ac:dyDescent="0.25">
      <c r="B277" s="36">
        <v>9</v>
      </c>
      <c r="C277" s="89">
        <v>331376</v>
      </c>
      <c r="D277" s="89">
        <v>17186</v>
      </c>
      <c r="E277" s="69">
        <v>348562</v>
      </c>
      <c r="F277" s="79"/>
    </row>
    <row r="278" spans="1:6" x14ac:dyDescent="0.25">
      <c r="B278" s="36">
        <v>10</v>
      </c>
      <c r="C278" s="89">
        <v>352135</v>
      </c>
      <c r="D278" s="89">
        <v>17318</v>
      </c>
      <c r="E278" s="69">
        <v>369453</v>
      </c>
      <c r="F278" s="79"/>
    </row>
    <row r="279" spans="1:6" x14ac:dyDescent="0.25">
      <c r="B279" s="36">
        <v>11</v>
      </c>
      <c r="C279" s="89">
        <v>359610</v>
      </c>
      <c r="D279" s="89">
        <v>17514</v>
      </c>
      <c r="E279" s="69">
        <v>377124</v>
      </c>
      <c r="F279" s="79"/>
    </row>
    <row r="280" spans="1:6" x14ac:dyDescent="0.25">
      <c r="B280" s="36">
        <v>12</v>
      </c>
      <c r="C280" s="89">
        <v>363776</v>
      </c>
      <c r="D280" s="89">
        <v>17750</v>
      </c>
      <c r="E280" s="69">
        <v>381526</v>
      </c>
      <c r="F280" s="79"/>
    </row>
    <row r="281" spans="1:6" s="140" customFormat="1" ht="18" customHeight="1" x14ac:dyDescent="0.25">
      <c r="A281" s="140">
        <v>2018</v>
      </c>
      <c r="B281" s="36">
        <v>1</v>
      </c>
      <c r="C281" s="89">
        <v>360112</v>
      </c>
      <c r="D281" s="89">
        <v>17474</v>
      </c>
      <c r="E281" s="69">
        <v>377586</v>
      </c>
      <c r="F281" s="79">
        <v>2018</v>
      </c>
    </row>
    <row r="282" spans="1:6" s="140" customFormat="1" x14ac:dyDescent="0.25">
      <c r="B282" s="36">
        <v>2</v>
      </c>
      <c r="C282" s="89">
        <v>363354</v>
      </c>
      <c r="D282" s="89">
        <v>17595</v>
      </c>
      <c r="E282" s="69">
        <v>380949</v>
      </c>
      <c r="F282" s="79"/>
    </row>
    <row r="283" spans="1:6" s="140" customFormat="1" x14ac:dyDescent="0.25">
      <c r="B283" s="36">
        <v>3</v>
      </c>
      <c r="C283" s="89">
        <v>362659</v>
      </c>
      <c r="D283" s="89">
        <v>17576</v>
      </c>
      <c r="E283" s="69">
        <v>380235</v>
      </c>
      <c r="F283" s="79"/>
    </row>
    <row r="284" spans="1:6" s="140" customFormat="1" x14ac:dyDescent="0.25">
      <c r="B284" s="36">
        <v>4</v>
      </c>
      <c r="C284" s="89">
        <v>362728</v>
      </c>
      <c r="D284" s="89">
        <v>17583</v>
      </c>
      <c r="E284" s="69">
        <v>380311</v>
      </c>
      <c r="F284" s="79"/>
    </row>
    <row r="285" spans="1:6" s="140" customFormat="1" x14ac:dyDescent="0.25">
      <c r="B285" s="36">
        <v>5</v>
      </c>
      <c r="C285" s="89">
        <v>360576</v>
      </c>
      <c r="D285" s="89">
        <v>17552</v>
      </c>
      <c r="E285" s="69">
        <v>378128</v>
      </c>
      <c r="F285" s="79"/>
    </row>
    <row r="286" spans="1:6" s="140" customFormat="1" x14ac:dyDescent="0.25">
      <c r="B286" s="36">
        <v>6</v>
      </c>
      <c r="C286" s="89">
        <v>350582</v>
      </c>
      <c r="D286" s="89">
        <v>17344</v>
      </c>
      <c r="E286" s="69">
        <v>367926</v>
      </c>
      <c r="F286" s="79"/>
    </row>
    <row r="287" spans="1:6" s="140" customFormat="1" x14ac:dyDescent="0.25">
      <c r="B287" s="36">
        <v>7</v>
      </c>
      <c r="C287" s="89">
        <v>339113</v>
      </c>
      <c r="D287" s="89">
        <v>16824</v>
      </c>
      <c r="E287" s="69">
        <v>355937</v>
      </c>
      <c r="F287" s="79"/>
    </row>
    <row r="288" spans="1:6" s="140" customFormat="1" x14ac:dyDescent="0.25">
      <c r="B288" s="36">
        <v>8</v>
      </c>
      <c r="C288" s="89">
        <v>325745</v>
      </c>
      <c r="D288" s="89">
        <v>16501</v>
      </c>
      <c r="E288" s="69">
        <v>342246</v>
      </c>
      <c r="F288" s="79"/>
    </row>
    <row r="289" spans="1:6" s="140" customFormat="1" x14ac:dyDescent="0.25">
      <c r="B289" s="36">
        <v>9</v>
      </c>
      <c r="C289" s="89">
        <v>331014</v>
      </c>
      <c r="D289" s="89">
        <v>16291</v>
      </c>
      <c r="E289" s="69">
        <v>347305</v>
      </c>
      <c r="F289" s="79"/>
    </row>
    <row r="290" spans="1:6" s="140" customFormat="1" x14ac:dyDescent="0.25">
      <c r="B290" s="36">
        <v>10</v>
      </c>
      <c r="C290" s="89">
        <v>344810</v>
      </c>
      <c r="D290" s="89">
        <v>16275</v>
      </c>
      <c r="E290" s="69">
        <v>361085</v>
      </c>
      <c r="F290" s="79"/>
    </row>
    <row r="291" spans="1:6" s="140" customFormat="1" x14ac:dyDescent="0.25">
      <c r="B291" s="36">
        <v>11</v>
      </c>
      <c r="C291" s="89">
        <v>355072</v>
      </c>
      <c r="D291" s="89">
        <v>16464</v>
      </c>
      <c r="E291" s="69">
        <v>371536</v>
      </c>
      <c r="F291" s="79"/>
    </row>
    <row r="292" spans="1:6" s="140" customFormat="1" x14ac:dyDescent="0.25">
      <c r="B292" s="36">
        <v>12</v>
      </c>
      <c r="C292" s="89">
        <v>359797</v>
      </c>
      <c r="D292" s="89">
        <v>16732</v>
      </c>
      <c r="E292" s="69">
        <v>376529</v>
      </c>
      <c r="F292" s="79"/>
    </row>
    <row r="293" spans="1:6" s="140" customFormat="1" ht="18" customHeight="1" x14ac:dyDescent="0.25">
      <c r="A293" s="140">
        <v>2019</v>
      </c>
      <c r="B293" s="36">
        <v>1</v>
      </c>
      <c r="C293" s="89">
        <v>356631</v>
      </c>
      <c r="D293" s="89">
        <v>16602</v>
      </c>
      <c r="E293" s="69">
        <v>373233</v>
      </c>
      <c r="F293" s="79">
        <v>2019</v>
      </c>
    </row>
    <row r="294" spans="1:6" s="140" customFormat="1" x14ac:dyDescent="0.25">
      <c r="B294" s="36">
        <v>2</v>
      </c>
      <c r="C294" s="89">
        <v>359314</v>
      </c>
      <c r="D294" s="89">
        <v>16759</v>
      </c>
      <c r="E294" s="69">
        <v>376073</v>
      </c>
      <c r="F294" s="79"/>
    </row>
    <row r="295" spans="1:6" s="140" customFormat="1" x14ac:dyDescent="0.25">
      <c r="B295" s="36">
        <v>3</v>
      </c>
      <c r="C295" s="89">
        <v>357907</v>
      </c>
      <c r="D295" s="89">
        <v>16731</v>
      </c>
      <c r="E295" s="69">
        <v>374638</v>
      </c>
      <c r="F295" s="79"/>
    </row>
    <row r="296" spans="1:6" s="140" customFormat="1" x14ac:dyDescent="0.25">
      <c r="B296" s="36">
        <v>4</v>
      </c>
      <c r="C296" s="89">
        <v>357601</v>
      </c>
      <c r="D296" s="89">
        <v>16753</v>
      </c>
      <c r="E296" s="69">
        <v>374354</v>
      </c>
      <c r="F296" s="79"/>
    </row>
    <row r="297" spans="1:6" s="140" customFormat="1" x14ac:dyDescent="0.25">
      <c r="B297" s="36">
        <v>5</v>
      </c>
      <c r="C297" s="89">
        <v>355038</v>
      </c>
      <c r="D297" s="89">
        <v>16680</v>
      </c>
      <c r="E297" s="69">
        <v>371718</v>
      </c>
      <c r="F297" s="79"/>
    </row>
    <row r="298" spans="1:6" s="140" customFormat="1" x14ac:dyDescent="0.25">
      <c r="B298" s="36">
        <v>6</v>
      </c>
      <c r="C298" s="89">
        <v>346971</v>
      </c>
      <c r="D298" s="89">
        <v>16574</v>
      </c>
      <c r="E298" s="69">
        <v>363545</v>
      </c>
      <c r="F298" s="79"/>
    </row>
    <row r="299" spans="1:6" s="140" customFormat="1" x14ac:dyDescent="0.25">
      <c r="B299" s="36">
        <v>7</v>
      </c>
      <c r="C299" s="89">
        <v>336180</v>
      </c>
      <c r="D299" s="89">
        <v>16082</v>
      </c>
      <c r="E299" s="69">
        <v>352262</v>
      </c>
      <c r="F299" s="79"/>
    </row>
    <row r="300" spans="1:6" s="140" customFormat="1" x14ac:dyDescent="0.25">
      <c r="B300" s="36">
        <v>8</v>
      </c>
      <c r="C300" s="89">
        <v>331646</v>
      </c>
      <c r="D300" s="89">
        <v>15908</v>
      </c>
      <c r="E300" s="69">
        <v>347554</v>
      </c>
      <c r="F300" s="79"/>
    </row>
    <row r="301" spans="1:6" s="140" customFormat="1" x14ac:dyDescent="0.25">
      <c r="B301" s="36">
        <v>9</v>
      </c>
      <c r="C301" s="89">
        <v>336600</v>
      </c>
      <c r="D301" s="89">
        <v>15672</v>
      </c>
      <c r="E301" s="69">
        <v>352272</v>
      </c>
      <c r="F301" s="79"/>
    </row>
    <row r="302" spans="1:6" s="140" customFormat="1" x14ac:dyDescent="0.25">
      <c r="B302" s="36">
        <v>10</v>
      </c>
      <c r="C302" s="89">
        <v>347540</v>
      </c>
      <c r="D302" s="89">
        <v>15517</v>
      </c>
      <c r="E302" s="69">
        <v>363057</v>
      </c>
      <c r="F302" s="79"/>
    </row>
    <row r="303" spans="1:6" s="140" customFormat="1" x14ac:dyDescent="0.25">
      <c r="B303" s="36">
        <v>11</v>
      </c>
      <c r="C303" s="89">
        <v>356536</v>
      </c>
      <c r="D303" s="89">
        <v>15679</v>
      </c>
      <c r="E303" s="69">
        <v>372215</v>
      </c>
      <c r="F303" s="79"/>
    </row>
    <row r="304" spans="1:6" s="140" customFormat="1" x14ac:dyDescent="0.25">
      <c r="B304" s="36">
        <v>12</v>
      </c>
      <c r="C304" s="89">
        <v>363668</v>
      </c>
      <c r="D304" s="89">
        <v>15999</v>
      </c>
      <c r="E304" s="69">
        <v>379667</v>
      </c>
      <c r="F304" s="79"/>
    </row>
    <row r="305" spans="1:6" s="140" customFormat="1" ht="18" customHeight="1" x14ac:dyDescent="0.25">
      <c r="A305" s="140">
        <v>2020</v>
      </c>
      <c r="B305" s="36">
        <v>1</v>
      </c>
      <c r="C305" s="89">
        <v>358670</v>
      </c>
      <c r="D305" s="89">
        <v>15749</v>
      </c>
      <c r="E305" s="69">
        <v>374419</v>
      </c>
      <c r="F305" s="79">
        <v>2020</v>
      </c>
    </row>
    <row r="306" spans="1:6" s="140" customFormat="1" x14ac:dyDescent="0.25">
      <c r="B306" s="36">
        <v>2</v>
      </c>
      <c r="C306" s="89">
        <v>359582</v>
      </c>
      <c r="D306" s="89">
        <v>15631</v>
      </c>
      <c r="E306" s="69">
        <v>375213</v>
      </c>
      <c r="F306" s="79"/>
    </row>
    <row r="307" spans="1:6" s="140" customFormat="1" x14ac:dyDescent="0.25">
      <c r="B307" s="36">
        <v>3</v>
      </c>
      <c r="C307" s="89">
        <v>360584</v>
      </c>
      <c r="D307" s="89">
        <v>15761</v>
      </c>
      <c r="E307" s="69">
        <v>376345</v>
      </c>
      <c r="F307" s="79"/>
    </row>
    <row r="308" spans="1:6" s="140" customFormat="1" x14ac:dyDescent="0.25">
      <c r="B308" s="36">
        <v>4</v>
      </c>
      <c r="C308" s="89">
        <v>363802</v>
      </c>
      <c r="D308" s="89">
        <v>15931</v>
      </c>
      <c r="E308" s="69">
        <v>379733</v>
      </c>
      <c r="F308" s="79"/>
    </row>
    <row r="309" spans="1:6" s="140" customFormat="1" x14ac:dyDescent="0.25">
      <c r="B309" s="36">
        <v>5</v>
      </c>
      <c r="C309" s="89">
        <v>369417</v>
      </c>
      <c r="D309" s="89">
        <v>16788</v>
      </c>
      <c r="E309" s="69">
        <v>386205</v>
      </c>
      <c r="F309" s="79"/>
    </row>
    <row r="310" spans="1:6" s="140" customFormat="1" x14ac:dyDescent="0.25">
      <c r="B310" s="36">
        <v>6</v>
      </c>
      <c r="C310" s="89">
        <v>370571</v>
      </c>
      <c r="D310" s="89">
        <v>17837</v>
      </c>
      <c r="E310" s="69">
        <v>388408</v>
      </c>
      <c r="F310" s="79"/>
    </row>
    <row r="311" spans="1:6" s="140" customFormat="1" x14ac:dyDescent="0.25">
      <c r="B311" s="36">
        <v>7</v>
      </c>
      <c r="C311" s="89">
        <v>367126</v>
      </c>
      <c r="D311" s="89">
        <v>17959</v>
      </c>
      <c r="E311" s="69">
        <v>385085</v>
      </c>
      <c r="F311" s="79"/>
    </row>
    <row r="312" spans="1:6" s="140" customFormat="1" x14ac:dyDescent="0.25">
      <c r="B312" s="36">
        <v>8</v>
      </c>
      <c r="C312" s="89">
        <v>362740</v>
      </c>
      <c r="D312" s="89">
        <v>17681</v>
      </c>
      <c r="E312" s="69">
        <v>380421</v>
      </c>
      <c r="F312" s="79"/>
    </row>
    <row r="313" spans="1:6" s="140" customFormat="1" x14ac:dyDescent="0.25">
      <c r="B313" s="36">
        <v>9</v>
      </c>
      <c r="C313" s="89">
        <v>368928</v>
      </c>
      <c r="D313" s="89">
        <v>17468</v>
      </c>
      <c r="E313" s="69">
        <v>386396</v>
      </c>
      <c r="F313" s="79"/>
    </row>
    <row r="314" spans="1:6" s="140" customFormat="1" x14ac:dyDescent="0.25">
      <c r="B314" s="36">
        <v>10</v>
      </c>
      <c r="C314" s="89">
        <v>381905</v>
      </c>
      <c r="D314" s="89">
        <v>17435</v>
      </c>
      <c r="E314" s="69">
        <v>399340</v>
      </c>
      <c r="F314" s="79"/>
    </row>
    <row r="315" spans="1:6" s="140" customFormat="1" x14ac:dyDescent="0.25">
      <c r="B315" s="36">
        <v>11</v>
      </c>
      <c r="C315" s="89">
        <v>384981</v>
      </c>
      <c r="D315" s="89">
        <v>17318</v>
      </c>
      <c r="E315" s="69">
        <v>402299</v>
      </c>
      <c r="F315" s="79"/>
    </row>
    <row r="316" spans="1:6" s="140" customFormat="1" x14ac:dyDescent="0.25">
      <c r="B316" s="36">
        <v>12</v>
      </c>
      <c r="C316" s="89">
        <v>385437</v>
      </c>
      <c r="D316" s="89">
        <v>17122</v>
      </c>
      <c r="E316" s="69">
        <v>402559</v>
      </c>
      <c r="F316" s="79"/>
    </row>
    <row r="317" spans="1:6" s="140" customFormat="1" x14ac:dyDescent="0.25">
      <c r="A317" s="140">
        <v>2021</v>
      </c>
      <c r="B317" s="36">
        <v>1</v>
      </c>
      <c r="C317" s="89">
        <v>385313</v>
      </c>
      <c r="D317" s="89">
        <v>16967</v>
      </c>
      <c r="E317" s="69">
        <v>402280</v>
      </c>
      <c r="F317" s="79"/>
    </row>
    <row r="318" spans="1:6" s="140" customFormat="1" x14ac:dyDescent="0.25">
      <c r="B318" s="36">
        <v>2</v>
      </c>
      <c r="C318" s="89">
        <v>385822</v>
      </c>
      <c r="D318" s="89">
        <v>16921</v>
      </c>
      <c r="E318" s="69">
        <v>402743</v>
      </c>
      <c r="F318" s="79"/>
    </row>
    <row r="319" spans="1:6" s="140" customFormat="1" x14ac:dyDescent="0.25">
      <c r="B319" s="36">
        <v>3</v>
      </c>
      <c r="C319" s="89">
        <v>385988</v>
      </c>
      <c r="D319" s="89">
        <v>16816</v>
      </c>
      <c r="E319" s="69">
        <v>402804</v>
      </c>
      <c r="F319" s="79"/>
    </row>
    <row r="320" spans="1:6" s="140" customFormat="1" x14ac:dyDescent="0.25">
      <c r="B320" s="36">
        <v>4</v>
      </c>
      <c r="C320" s="89">
        <v>386729</v>
      </c>
      <c r="D320" s="89">
        <v>16760</v>
      </c>
      <c r="E320" s="69">
        <v>403489</v>
      </c>
      <c r="F320" s="79"/>
    </row>
    <row r="321" spans="1:6" s="140" customFormat="1" x14ac:dyDescent="0.25">
      <c r="B321" s="36">
        <v>5</v>
      </c>
      <c r="C321" s="89">
        <v>383706</v>
      </c>
      <c r="D321" s="89">
        <v>16830</v>
      </c>
      <c r="E321" s="69">
        <v>400536</v>
      </c>
      <c r="F321" s="79"/>
    </row>
    <row r="322" spans="1:6" s="140" customFormat="1" x14ac:dyDescent="0.25">
      <c r="B322" s="36">
        <v>6</v>
      </c>
      <c r="C322" s="89">
        <v>374143</v>
      </c>
      <c r="D322" s="89">
        <v>16578</v>
      </c>
      <c r="E322" s="69">
        <v>390721</v>
      </c>
      <c r="F322" s="79"/>
    </row>
    <row r="323" spans="1:6" s="140" customFormat="1" x14ac:dyDescent="0.25">
      <c r="B323" s="36">
        <v>7</v>
      </c>
      <c r="C323" s="89">
        <v>362362</v>
      </c>
      <c r="D323" s="89">
        <v>15985</v>
      </c>
      <c r="E323" s="69">
        <v>378347</v>
      </c>
      <c r="F323" s="79"/>
    </row>
    <row r="324" spans="1:6" s="140" customFormat="1" x14ac:dyDescent="0.25">
      <c r="B324" s="36">
        <v>8</v>
      </c>
      <c r="C324" s="89">
        <v>354363</v>
      </c>
      <c r="D324" s="89">
        <v>15690</v>
      </c>
      <c r="E324" s="69">
        <v>370053</v>
      </c>
      <c r="F324" s="79"/>
    </row>
    <row r="325" spans="1:6" s="140" customFormat="1" x14ac:dyDescent="0.25">
      <c r="B325" s="36">
        <v>9</v>
      </c>
      <c r="C325" s="89">
        <v>357135</v>
      </c>
      <c r="D325" s="89">
        <v>15461</v>
      </c>
      <c r="E325" s="69">
        <v>372596</v>
      </c>
      <c r="F325" s="79"/>
    </row>
    <row r="326" spans="1:6" s="140" customFormat="1" x14ac:dyDescent="0.25">
      <c r="B326" s="36">
        <v>10</v>
      </c>
      <c r="C326" s="89">
        <v>368155</v>
      </c>
      <c r="D326" s="89">
        <v>15340</v>
      </c>
      <c r="E326" s="69">
        <v>383495</v>
      </c>
      <c r="F326" s="79"/>
    </row>
    <row r="327" spans="1:6" s="140" customFormat="1" x14ac:dyDescent="0.25">
      <c r="B327" s="36">
        <v>11</v>
      </c>
      <c r="C327" s="89">
        <v>373711</v>
      </c>
      <c r="D327" s="89">
        <v>15356</v>
      </c>
      <c r="E327" s="69">
        <v>389067</v>
      </c>
      <c r="F327" s="79"/>
    </row>
    <row r="328" spans="1:6" s="140" customFormat="1" x14ac:dyDescent="0.25">
      <c r="B328" s="36">
        <v>12</v>
      </c>
      <c r="C328" s="89">
        <v>376232</v>
      </c>
      <c r="D328" s="89">
        <v>15379</v>
      </c>
      <c r="E328" s="69">
        <v>391611</v>
      </c>
      <c r="F328" s="79"/>
    </row>
    <row r="329" spans="1:6" ht="18" customHeight="1" x14ac:dyDescent="0.25">
      <c r="A329" s="140">
        <v>2022</v>
      </c>
      <c r="B329" s="36">
        <v>1</v>
      </c>
      <c r="C329" s="89">
        <v>373736</v>
      </c>
      <c r="D329" s="89">
        <v>15184</v>
      </c>
      <c r="E329" s="69">
        <v>388920</v>
      </c>
      <c r="F329" s="79">
        <v>2021</v>
      </c>
    </row>
    <row r="330" spans="1:6" s="47" customFormat="1" x14ac:dyDescent="0.25">
      <c r="B330" s="36">
        <v>2</v>
      </c>
      <c r="C330" s="89">
        <v>373954</v>
      </c>
      <c r="D330" s="89">
        <v>15177</v>
      </c>
      <c r="E330" s="69">
        <v>389131</v>
      </c>
      <c r="F330" s="184"/>
    </row>
    <row r="331" spans="1:6" x14ac:dyDescent="0.25">
      <c r="B331" s="36">
        <v>3</v>
      </c>
      <c r="C331" s="89">
        <v>373607</v>
      </c>
      <c r="D331" s="89">
        <v>15263</v>
      </c>
      <c r="E331" s="69">
        <v>388870</v>
      </c>
      <c r="F331" s="79"/>
    </row>
    <row r="332" spans="1:6" x14ac:dyDescent="0.25">
      <c r="B332" s="36">
        <v>4</v>
      </c>
      <c r="C332" s="89">
        <v>373758</v>
      </c>
      <c r="D332" s="89">
        <v>15377</v>
      </c>
      <c r="E332" s="69">
        <v>389135</v>
      </c>
      <c r="F332" s="79"/>
    </row>
    <row r="333" spans="1:6" x14ac:dyDescent="0.25">
      <c r="B333" s="36">
        <v>5</v>
      </c>
      <c r="C333" s="89">
        <v>369177</v>
      </c>
      <c r="D333" s="89">
        <v>15228</v>
      </c>
      <c r="E333" s="69">
        <v>384405</v>
      </c>
      <c r="F333" s="79"/>
    </row>
    <row r="334" spans="1:6" x14ac:dyDescent="0.25">
      <c r="B334" s="36">
        <v>6</v>
      </c>
      <c r="C334" s="89">
        <v>360267</v>
      </c>
      <c r="D334" s="89">
        <v>15024</v>
      </c>
      <c r="E334" s="69">
        <v>375291</v>
      </c>
      <c r="F334" s="79"/>
    </row>
    <row r="335" spans="1:6" x14ac:dyDescent="0.25">
      <c r="B335" s="36">
        <v>7</v>
      </c>
      <c r="C335" s="89">
        <v>348705</v>
      </c>
      <c r="D335" s="89">
        <v>14579</v>
      </c>
      <c r="E335" s="69">
        <v>363284</v>
      </c>
      <c r="F335" s="79"/>
    </row>
    <row r="336" spans="1:6" x14ac:dyDescent="0.25">
      <c r="B336" s="36">
        <v>8</v>
      </c>
      <c r="C336" s="89">
        <v>340514</v>
      </c>
      <c r="D336" s="89">
        <v>14344</v>
      </c>
      <c r="E336" s="69">
        <v>354859</v>
      </c>
      <c r="F336" s="79"/>
    </row>
    <row r="337" spans="1:6" x14ac:dyDescent="0.25">
      <c r="B337" s="36">
        <v>9</v>
      </c>
      <c r="C337" s="89">
        <v>345840</v>
      </c>
      <c r="D337" s="89">
        <v>14313</v>
      </c>
      <c r="E337" s="69">
        <v>360153</v>
      </c>
      <c r="F337" s="79"/>
    </row>
    <row r="338" spans="1:6" x14ac:dyDescent="0.25">
      <c r="B338" s="36">
        <v>10</v>
      </c>
      <c r="C338" s="89">
        <v>358736</v>
      </c>
      <c r="D338" s="89">
        <v>14505</v>
      </c>
      <c r="E338" s="69">
        <v>373242</v>
      </c>
      <c r="F338" s="79"/>
    </row>
    <row r="339" spans="1:6" x14ac:dyDescent="0.25">
      <c r="B339" s="36">
        <v>11</v>
      </c>
      <c r="C339" s="89">
        <v>364138</v>
      </c>
      <c r="D339" s="89">
        <v>14663</v>
      </c>
      <c r="E339" s="69">
        <v>378801</v>
      </c>
      <c r="F339" s="79"/>
    </row>
    <row r="340" spans="1:6" x14ac:dyDescent="0.25">
      <c r="B340" s="36">
        <v>12</v>
      </c>
      <c r="C340" s="89">
        <v>367341</v>
      </c>
      <c r="D340" s="89">
        <v>14891</v>
      </c>
      <c r="E340" s="69">
        <v>382232</v>
      </c>
      <c r="F340" s="79"/>
    </row>
    <row r="341" spans="1:6" x14ac:dyDescent="0.25">
      <c r="C341" s="89"/>
      <c r="D341" s="89"/>
      <c r="E341" s="69"/>
    </row>
    <row r="342" spans="1:6" x14ac:dyDescent="0.25">
      <c r="A342" s="142" t="s">
        <v>108</v>
      </c>
    </row>
  </sheetData>
  <mergeCells count="2">
    <mergeCell ref="C3:E3"/>
    <mergeCell ref="B1:F1"/>
  </mergeCells>
  <phoneticPr fontId="0" type="noConversion"/>
  <pageMargins left="0.74803149606299213" right="0.39370078740157483" top="0.98425196850393704" bottom="1.0629921259842521" header="0.39370078740157483" footer="0.39370078740157483"/>
  <pageSetup paperSize="9" orientation="portrait" r:id="rId1"/>
  <headerFooter alignWithMargins="0">
    <oddHeader>&amp;L&amp;G</oddHeader>
    <oddFooter>&amp;LKela | Statistical Information Service&amp;2
&amp;G
&amp;10PO Box 450 | FIN-00101 HELSINKI | tilastot@kela.fi | www.kela.fi/statistics&amp;R&amp;P(&amp;N)</oddFooter>
  </headerFooter>
  <rowBreaks count="6" manualBreakCount="6">
    <brk id="52" max="16383" man="1"/>
    <brk id="100" max="16383" man="1"/>
    <brk id="148" max="16383" man="1"/>
    <brk id="196" max="16383" man="1"/>
    <brk id="244" max="16383" man="1"/>
    <brk id="292" max="16383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ul12"/>
  <dimension ref="A1:M51"/>
  <sheetViews>
    <sheetView zoomScaleNormal="100" workbookViewId="0">
      <pane xSplit="1" ySplit="4" topLeftCell="B5" activePane="bottomRight" state="frozen"/>
      <selection activeCell="A10" sqref="A10"/>
      <selection pane="topRight" activeCell="A10" sqref="A10"/>
      <selection pane="bottomLeft" activeCell="A10" sqref="A10"/>
      <selection pane="bottomRight" activeCell="B5" sqref="B5"/>
    </sheetView>
  </sheetViews>
  <sheetFormatPr defaultColWidth="9.08984375" defaultRowHeight="12.5" x14ac:dyDescent="0.25"/>
  <cols>
    <col min="1" max="1" width="6.08984375" style="9" customWidth="1"/>
    <col min="2" max="2" width="11.54296875" style="9" customWidth="1"/>
    <col min="3" max="3" width="16" style="9" customWidth="1"/>
    <col min="4" max="4" width="11.90625" style="9" customWidth="1"/>
    <col min="5" max="5" width="13.54296875" style="9" customWidth="1"/>
    <col min="6" max="6" width="6.90625" style="9" bestFit="1" customWidth="1"/>
    <col min="7" max="7" width="10.453125" style="9" customWidth="1"/>
    <col min="8" max="8" width="16" style="9" customWidth="1"/>
    <col min="9" max="16384" width="9.08984375" style="9"/>
  </cols>
  <sheetData>
    <row r="1" spans="1:13" s="32" customFormat="1" ht="17.5" x14ac:dyDescent="0.35">
      <c r="A1" s="59" t="s">
        <v>28</v>
      </c>
      <c r="B1" s="32" t="str">
        <f>"General housing allowance: Households by household type, 1980–"&amp;A47</f>
        <v>General housing allowance: Households by household type, 1980–2022</v>
      </c>
      <c r="C1" s="24"/>
      <c r="D1" s="24"/>
      <c r="E1" s="24"/>
      <c r="F1" s="24"/>
      <c r="G1" s="24"/>
    </row>
    <row r="2" spans="1:13" ht="6.75" customHeight="1" x14ac:dyDescent="0.25">
      <c r="A2" s="58"/>
      <c r="B2" s="70" t="str">
        <f>LEFT(B1,(LEN(B1)-9))&amp;"2000–"&amp;RIGHT(B1,4)</f>
        <v>General housing allowance: Households by household type, 2000–2022</v>
      </c>
      <c r="C2" s="58"/>
      <c r="D2" s="58"/>
      <c r="E2" s="58"/>
      <c r="F2" s="58"/>
      <c r="G2" s="58"/>
    </row>
    <row r="3" spans="1:13" x14ac:dyDescent="0.25">
      <c r="A3" s="81" t="s">
        <v>47</v>
      </c>
      <c r="B3" s="109" t="s">
        <v>48</v>
      </c>
      <c r="C3" s="127"/>
      <c r="D3" s="127"/>
      <c r="E3" s="127"/>
      <c r="F3" s="127"/>
      <c r="G3" s="127"/>
    </row>
    <row r="4" spans="1:13" ht="29.4" customHeight="1" x14ac:dyDescent="0.25">
      <c r="A4" s="49"/>
      <c r="B4" s="185" t="s">
        <v>74</v>
      </c>
      <c r="C4" s="185" t="s">
        <v>51</v>
      </c>
      <c r="D4" s="185" t="s">
        <v>50</v>
      </c>
      <c r="E4" s="185" t="s">
        <v>49</v>
      </c>
      <c r="F4" s="185" t="s">
        <v>52</v>
      </c>
      <c r="G4" s="185" t="s">
        <v>42</v>
      </c>
      <c r="H4" s="180"/>
    </row>
    <row r="5" spans="1:13" ht="18" customHeight="1" x14ac:dyDescent="0.25">
      <c r="A5" s="85">
        <v>1980</v>
      </c>
      <c r="B5" s="28" t="s">
        <v>33</v>
      </c>
      <c r="C5" s="83">
        <v>2776</v>
      </c>
      <c r="D5" s="29">
        <v>70884</v>
      </c>
      <c r="E5" s="31">
        <v>31442</v>
      </c>
      <c r="F5" s="112">
        <v>49</v>
      </c>
      <c r="G5" s="30">
        <v>105151</v>
      </c>
      <c r="H5" s="64"/>
      <c r="I5" s="64"/>
      <c r="J5" s="64"/>
      <c r="K5" s="64"/>
      <c r="L5" s="64"/>
      <c r="M5" s="25"/>
    </row>
    <row r="6" spans="1:13" x14ac:dyDescent="0.25">
      <c r="A6" s="85">
        <v>1981</v>
      </c>
      <c r="B6" s="28" t="s">
        <v>33</v>
      </c>
      <c r="C6" s="83">
        <v>2456</v>
      </c>
      <c r="D6" s="29">
        <v>62806</v>
      </c>
      <c r="E6" s="31">
        <v>32339</v>
      </c>
      <c r="F6" s="112">
        <v>20</v>
      </c>
      <c r="G6" s="30">
        <v>97621</v>
      </c>
      <c r="H6" s="64"/>
      <c r="I6" s="64"/>
      <c r="J6" s="64"/>
      <c r="K6" s="64"/>
      <c r="L6" s="64"/>
      <c r="M6" s="25"/>
    </row>
    <row r="7" spans="1:13" x14ac:dyDescent="0.25">
      <c r="A7" s="85">
        <v>1982</v>
      </c>
      <c r="B7" s="28">
        <v>3032</v>
      </c>
      <c r="C7" s="83">
        <v>3051</v>
      </c>
      <c r="D7" s="29">
        <v>61341</v>
      </c>
      <c r="E7" s="31">
        <v>33999</v>
      </c>
      <c r="F7" s="112">
        <v>115</v>
      </c>
      <c r="G7" s="30">
        <v>101538</v>
      </c>
      <c r="H7" s="64"/>
      <c r="I7" s="64"/>
      <c r="J7" s="64"/>
      <c r="K7" s="64"/>
      <c r="L7" s="64"/>
      <c r="M7" s="25"/>
    </row>
    <row r="8" spans="1:13" x14ac:dyDescent="0.25">
      <c r="A8" s="85">
        <v>1983</v>
      </c>
      <c r="B8" s="28">
        <v>4418</v>
      </c>
      <c r="C8" s="83">
        <v>2688</v>
      </c>
      <c r="D8" s="29">
        <v>58941</v>
      </c>
      <c r="E8" s="31">
        <v>35144</v>
      </c>
      <c r="F8" s="112">
        <v>1168</v>
      </c>
      <c r="G8" s="30">
        <v>102359</v>
      </c>
      <c r="H8" s="64"/>
      <c r="I8" s="64"/>
      <c r="J8" s="64"/>
      <c r="K8" s="64"/>
      <c r="L8" s="64"/>
      <c r="M8" s="25"/>
    </row>
    <row r="9" spans="1:13" x14ac:dyDescent="0.25">
      <c r="A9" s="85">
        <v>1984</v>
      </c>
      <c r="B9" s="28">
        <v>4846</v>
      </c>
      <c r="C9" s="83">
        <v>2337</v>
      </c>
      <c r="D9" s="29">
        <v>54847</v>
      </c>
      <c r="E9" s="31">
        <v>34744</v>
      </c>
      <c r="F9" s="112">
        <v>1141</v>
      </c>
      <c r="G9" s="30">
        <v>97915</v>
      </c>
      <c r="H9" s="64"/>
      <c r="I9" s="64"/>
      <c r="J9" s="64"/>
      <c r="K9" s="64"/>
      <c r="L9" s="64"/>
      <c r="M9" s="25"/>
    </row>
    <row r="10" spans="1:13" ht="18" customHeight="1" x14ac:dyDescent="0.25">
      <c r="A10" s="85">
        <v>1985</v>
      </c>
      <c r="B10" s="28">
        <v>5743</v>
      </c>
      <c r="C10" s="83">
        <v>2099</v>
      </c>
      <c r="D10" s="29">
        <v>49838</v>
      </c>
      <c r="E10" s="31">
        <v>35973</v>
      </c>
      <c r="F10" s="112">
        <v>298</v>
      </c>
      <c r="G10" s="30">
        <v>93951</v>
      </c>
      <c r="H10" s="64"/>
      <c r="I10" s="64"/>
      <c r="J10" s="64"/>
      <c r="K10" s="64"/>
      <c r="L10" s="64"/>
      <c r="M10" s="25"/>
    </row>
    <row r="11" spans="1:13" x14ac:dyDescent="0.25">
      <c r="A11" s="85">
        <v>1986</v>
      </c>
      <c r="B11" s="28">
        <v>6464</v>
      </c>
      <c r="C11" s="83">
        <v>1908</v>
      </c>
      <c r="D11" s="29">
        <v>44513</v>
      </c>
      <c r="E11" s="31">
        <v>35442</v>
      </c>
      <c r="F11" s="112">
        <v>297</v>
      </c>
      <c r="G11" s="30">
        <v>88624</v>
      </c>
      <c r="H11" s="64"/>
      <c r="I11" s="64"/>
      <c r="J11" s="64"/>
      <c r="K11" s="64"/>
      <c r="L11" s="64"/>
      <c r="M11" s="25"/>
    </row>
    <row r="12" spans="1:13" x14ac:dyDescent="0.25">
      <c r="A12" s="85">
        <v>1987</v>
      </c>
      <c r="B12" s="28">
        <v>7274</v>
      </c>
      <c r="C12" s="83">
        <v>3313</v>
      </c>
      <c r="D12" s="29">
        <v>37336</v>
      </c>
      <c r="E12" s="31">
        <v>34483</v>
      </c>
      <c r="F12" s="112">
        <v>381</v>
      </c>
      <c r="G12" s="30">
        <v>82787</v>
      </c>
      <c r="H12" s="64"/>
      <c r="I12" s="64"/>
      <c r="J12" s="64"/>
      <c r="K12" s="64"/>
      <c r="L12" s="64"/>
      <c r="M12" s="25"/>
    </row>
    <row r="13" spans="1:13" x14ac:dyDescent="0.25">
      <c r="A13" s="85">
        <v>1988</v>
      </c>
      <c r="B13" s="28">
        <v>11885</v>
      </c>
      <c r="C13" s="83">
        <v>9682</v>
      </c>
      <c r="D13" s="29">
        <v>38331</v>
      </c>
      <c r="E13" s="31">
        <v>37776</v>
      </c>
      <c r="F13" s="112">
        <v>1910</v>
      </c>
      <c r="G13" s="30">
        <v>99584</v>
      </c>
      <c r="H13" s="64"/>
      <c r="I13" s="64"/>
      <c r="J13" s="64"/>
      <c r="K13" s="64"/>
      <c r="L13" s="64"/>
      <c r="M13" s="25"/>
    </row>
    <row r="14" spans="1:13" x14ac:dyDescent="0.25">
      <c r="A14" s="85">
        <v>1989</v>
      </c>
      <c r="B14" s="28">
        <v>14694</v>
      </c>
      <c r="C14" s="83">
        <v>12516</v>
      </c>
      <c r="D14" s="29">
        <v>36367</v>
      </c>
      <c r="E14" s="31">
        <v>39721</v>
      </c>
      <c r="F14" s="112">
        <v>2549</v>
      </c>
      <c r="G14" s="30">
        <v>105847</v>
      </c>
      <c r="H14" s="64"/>
      <c r="I14" s="64"/>
      <c r="J14" s="64"/>
      <c r="K14" s="64"/>
      <c r="L14" s="64"/>
      <c r="M14" s="25"/>
    </row>
    <row r="15" spans="1:13" ht="18" customHeight="1" x14ac:dyDescent="0.25">
      <c r="A15" s="85">
        <v>1990</v>
      </c>
      <c r="B15" s="28">
        <v>16179</v>
      </c>
      <c r="C15" s="83">
        <v>15515</v>
      </c>
      <c r="D15" s="29">
        <v>35841</v>
      </c>
      <c r="E15" s="31">
        <v>41236</v>
      </c>
      <c r="F15" s="112">
        <v>1717</v>
      </c>
      <c r="G15" s="30">
        <v>110488</v>
      </c>
      <c r="H15" s="64"/>
      <c r="I15" s="64"/>
      <c r="J15" s="64"/>
      <c r="K15" s="64"/>
      <c r="L15" s="64"/>
      <c r="M15" s="25"/>
    </row>
    <row r="16" spans="1:13" x14ac:dyDescent="0.25">
      <c r="A16" s="85">
        <v>1991</v>
      </c>
      <c r="B16" s="28">
        <v>30628</v>
      </c>
      <c r="C16" s="83">
        <v>18232</v>
      </c>
      <c r="D16" s="29">
        <v>44608</v>
      </c>
      <c r="E16" s="31">
        <v>45164</v>
      </c>
      <c r="F16" s="112">
        <v>7635</v>
      </c>
      <c r="G16" s="30">
        <v>146267</v>
      </c>
      <c r="H16" s="64"/>
      <c r="I16" s="64"/>
      <c r="J16" s="64"/>
      <c r="K16" s="64"/>
      <c r="L16" s="64"/>
      <c r="M16" s="25"/>
    </row>
    <row r="17" spans="1:13" x14ac:dyDescent="0.25">
      <c r="A17" s="85">
        <v>1992</v>
      </c>
      <c r="B17" s="28">
        <v>52051</v>
      </c>
      <c r="C17" s="83">
        <v>24948</v>
      </c>
      <c r="D17" s="29">
        <v>55199</v>
      </c>
      <c r="E17" s="31">
        <v>50624</v>
      </c>
      <c r="F17" s="112">
        <v>10011</v>
      </c>
      <c r="G17" s="30">
        <v>192833</v>
      </c>
      <c r="H17" s="64"/>
      <c r="I17" s="64"/>
      <c r="J17" s="64"/>
      <c r="K17" s="64"/>
      <c r="L17" s="64"/>
      <c r="M17" s="25"/>
    </row>
    <row r="18" spans="1:13" x14ac:dyDescent="0.25">
      <c r="A18" s="85">
        <v>1993</v>
      </c>
      <c r="B18" s="28">
        <v>57366</v>
      </c>
      <c r="C18" s="83">
        <v>23363</v>
      </c>
      <c r="D18" s="29">
        <v>46979</v>
      </c>
      <c r="E18" s="31">
        <v>45150</v>
      </c>
      <c r="F18" s="112">
        <v>9512</v>
      </c>
      <c r="G18" s="30">
        <v>182370</v>
      </c>
      <c r="H18" s="64"/>
      <c r="I18" s="64"/>
      <c r="J18" s="64"/>
      <c r="K18" s="64"/>
      <c r="L18" s="64"/>
      <c r="M18" s="25"/>
    </row>
    <row r="19" spans="1:13" x14ac:dyDescent="0.25">
      <c r="A19" s="85">
        <v>1994</v>
      </c>
      <c r="B19" s="28">
        <v>73974</v>
      </c>
      <c r="C19" s="83">
        <v>27778</v>
      </c>
      <c r="D19" s="29">
        <v>61127</v>
      </c>
      <c r="E19" s="31">
        <v>56112</v>
      </c>
      <c r="F19" s="112">
        <v>8564</v>
      </c>
      <c r="G19" s="30">
        <v>227555</v>
      </c>
      <c r="H19" s="64"/>
      <c r="I19" s="64"/>
      <c r="J19" s="64"/>
      <c r="K19" s="64"/>
      <c r="L19" s="64"/>
      <c r="M19" s="25"/>
    </row>
    <row r="20" spans="1:13" ht="18" customHeight="1" x14ac:dyDescent="0.25">
      <c r="A20" s="85">
        <v>1995</v>
      </c>
      <c r="B20" s="28">
        <v>75974</v>
      </c>
      <c r="C20" s="83">
        <v>24649</v>
      </c>
      <c r="D20" s="29">
        <v>49753</v>
      </c>
      <c r="E20" s="31">
        <v>55838</v>
      </c>
      <c r="F20" s="112">
        <v>7602</v>
      </c>
      <c r="G20" s="30">
        <v>213816</v>
      </c>
      <c r="H20" s="64"/>
      <c r="I20" s="64"/>
      <c r="J20" s="64"/>
      <c r="K20" s="64"/>
      <c r="L20" s="64"/>
      <c r="M20" s="25"/>
    </row>
    <row r="21" spans="1:13" x14ac:dyDescent="0.25">
      <c r="A21" s="85">
        <v>1996</v>
      </c>
      <c r="B21" s="28">
        <v>74404</v>
      </c>
      <c r="C21" s="83">
        <v>21481</v>
      </c>
      <c r="D21" s="29">
        <v>38802</v>
      </c>
      <c r="E21" s="31">
        <v>50608</v>
      </c>
      <c r="F21" s="112">
        <v>6589</v>
      </c>
      <c r="G21" s="30">
        <v>191884</v>
      </c>
      <c r="H21" s="64"/>
      <c r="I21" s="64"/>
      <c r="J21" s="64"/>
      <c r="K21" s="64"/>
      <c r="L21" s="64"/>
      <c r="M21" s="25"/>
    </row>
    <row r="22" spans="1:13" x14ac:dyDescent="0.25">
      <c r="A22" s="85">
        <v>1997</v>
      </c>
      <c r="B22" s="28">
        <v>74750</v>
      </c>
      <c r="C22" s="83">
        <v>20696</v>
      </c>
      <c r="D22" s="29">
        <v>33925</v>
      </c>
      <c r="E22" s="31">
        <v>49505</v>
      </c>
      <c r="F22" s="112">
        <v>5738</v>
      </c>
      <c r="G22" s="30">
        <v>184614</v>
      </c>
      <c r="H22" s="64"/>
      <c r="I22" s="64"/>
      <c r="J22" s="64"/>
      <c r="K22" s="64"/>
      <c r="L22" s="64"/>
      <c r="M22" s="25"/>
    </row>
    <row r="23" spans="1:13" x14ac:dyDescent="0.25">
      <c r="A23" s="85">
        <v>1998</v>
      </c>
      <c r="B23" s="28">
        <v>92930</v>
      </c>
      <c r="C23" s="83">
        <v>24506</v>
      </c>
      <c r="D23" s="29">
        <v>31647</v>
      </c>
      <c r="E23" s="31">
        <v>50493</v>
      </c>
      <c r="F23" s="112">
        <v>6015</v>
      </c>
      <c r="G23" s="30">
        <v>205591</v>
      </c>
      <c r="H23" s="64"/>
      <c r="I23" s="64"/>
      <c r="J23" s="64"/>
      <c r="K23" s="64"/>
      <c r="L23" s="64"/>
      <c r="M23" s="25"/>
    </row>
    <row r="24" spans="1:13" x14ac:dyDescent="0.25">
      <c r="A24" s="85">
        <v>1999</v>
      </c>
      <c r="B24" s="28">
        <v>95463</v>
      </c>
      <c r="C24" s="83">
        <v>25078</v>
      </c>
      <c r="D24" s="29">
        <v>28772</v>
      </c>
      <c r="E24" s="31">
        <v>51325</v>
      </c>
      <c r="F24" s="112">
        <v>6360</v>
      </c>
      <c r="G24" s="30">
        <v>206998</v>
      </c>
      <c r="H24" s="64"/>
      <c r="I24" s="64"/>
      <c r="J24" s="64"/>
      <c r="K24" s="64"/>
      <c r="L24" s="64"/>
      <c r="M24" s="25"/>
    </row>
    <row r="25" spans="1:13" ht="18" customHeight="1" x14ac:dyDescent="0.25">
      <c r="A25" s="85">
        <v>2000</v>
      </c>
      <c r="B25" s="28">
        <v>79933</v>
      </c>
      <c r="C25" s="83">
        <v>7800</v>
      </c>
      <c r="D25" s="29">
        <v>25559</v>
      </c>
      <c r="E25" s="31">
        <v>50184</v>
      </c>
      <c r="F25" s="112">
        <v>6876</v>
      </c>
      <c r="G25" s="30">
        <v>170352</v>
      </c>
    </row>
    <row r="26" spans="1:13" x14ac:dyDescent="0.25">
      <c r="A26" s="85">
        <v>2001</v>
      </c>
      <c r="B26" s="28">
        <v>77563</v>
      </c>
      <c r="C26" s="83">
        <v>5557</v>
      </c>
      <c r="D26" s="29">
        <v>24047</v>
      </c>
      <c r="E26" s="31">
        <v>45812</v>
      </c>
      <c r="F26" s="112">
        <v>5513</v>
      </c>
      <c r="G26" s="30">
        <v>158492</v>
      </c>
    </row>
    <row r="27" spans="1:13" x14ac:dyDescent="0.25">
      <c r="A27" s="85">
        <v>2002</v>
      </c>
      <c r="B27" s="28">
        <v>79083</v>
      </c>
      <c r="C27" s="83">
        <v>5588</v>
      </c>
      <c r="D27" s="29">
        <v>23318</v>
      </c>
      <c r="E27" s="31">
        <v>45693</v>
      </c>
      <c r="F27" s="112">
        <v>5935</v>
      </c>
      <c r="G27" s="30">
        <v>159617</v>
      </c>
    </row>
    <row r="28" spans="1:13" x14ac:dyDescent="0.25">
      <c r="A28" s="85">
        <v>2003</v>
      </c>
      <c r="B28" s="28">
        <v>80425</v>
      </c>
      <c r="C28" s="83">
        <v>5375</v>
      </c>
      <c r="D28" s="29">
        <v>22061</v>
      </c>
      <c r="E28" s="31">
        <v>44769</v>
      </c>
      <c r="F28" s="112">
        <v>6305</v>
      </c>
      <c r="G28" s="30">
        <v>158935</v>
      </c>
    </row>
    <row r="29" spans="1:13" x14ac:dyDescent="0.25">
      <c r="A29" s="85">
        <v>2004</v>
      </c>
      <c r="B29" s="28">
        <v>82978</v>
      </c>
      <c r="C29" s="83">
        <v>5225</v>
      </c>
      <c r="D29" s="29">
        <v>20561</v>
      </c>
      <c r="E29" s="31">
        <v>44382</v>
      </c>
      <c r="F29" s="112">
        <v>6152</v>
      </c>
      <c r="G29" s="30">
        <v>159298</v>
      </c>
    </row>
    <row r="30" spans="1:13" ht="18" customHeight="1" x14ac:dyDescent="0.25">
      <c r="A30" s="85">
        <v>2005</v>
      </c>
      <c r="B30" s="28">
        <v>81427</v>
      </c>
      <c r="C30" s="83">
        <v>5047</v>
      </c>
      <c r="D30" s="29">
        <v>19198</v>
      </c>
      <c r="E30" s="31">
        <v>43330</v>
      </c>
      <c r="F30" s="112">
        <v>5812</v>
      </c>
      <c r="G30" s="30">
        <v>154814</v>
      </c>
    </row>
    <row r="31" spans="1:13" x14ac:dyDescent="0.25">
      <c r="A31" s="85">
        <v>2006</v>
      </c>
      <c r="B31" s="28">
        <v>79883</v>
      </c>
      <c r="C31" s="83">
        <v>5001</v>
      </c>
      <c r="D31" s="29">
        <v>17917</v>
      </c>
      <c r="E31" s="31">
        <v>41700</v>
      </c>
      <c r="F31" s="112">
        <v>5668</v>
      </c>
      <c r="G31" s="30">
        <v>150169</v>
      </c>
    </row>
    <row r="32" spans="1:13" x14ac:dyDescent="0.25">
      <c r="A32" s="87">
        <v>2007</v>
      </c>
      <c r="B32" s="88">
        <v>75839</v>
      </c>
      <c r="C32" s="84">
        <v>4528</v>
      </c>
      <c r="D32" s="82">
        <v>16572</v>
      </c>
      <c r="E32" s="89">
        <v>40081</v>
      </c>
      <c r="F32" s="112">
        <v>5215</v>
      </c>
      <c r="G32" s="30">
        <v>142236</v>
      </c>
    </row>
    <row r="33" spans="1:7" x14ac:dyDescent="0.25">
      <c r="A33" s="87">
        <v>2008</v>
      </c>
      <c r="B33" s="88">
        <v>75010</v>
      </c>
      <c r="C33" s="84">
        <v>4378</v>
      </c>
      <c r="D33" s="82">
        <v>15940</v>
      </c>
      <c r="E33" s="89">
        <v>38866</v>
      </c>
      <c r="F33" s="112">
        <v>5192</v>
      </c>
      <c r="G33" s="30">
        <v>139386</v>
      </c>
    </row>
    <row r="34" spans="1:7" x14ac:dyDescent="0.25">
      <c r="A34" s="87">
        <v>2009</v>
      </c>
      <c r="B34" s="88">
        <v>89903</v>
      </c>
      <c r="C34" s="84">
        <v>5795</v>
      </c>
      <c r="D34" s="82">
        <v>18392</v>
      </c>
      <c r="E34" s="89">
        <v>40916</v>
      </c>
      <c r="F34" s="112">
        <v>6836</v>
      </c>
      <c r="G34" s="30">
        <v>161842</v>
      </c>
    </row>
    <row r="35" spans="1:7" ht="18" customHeight="1" x14ac:dyDescent="0.25">
      <c r="A35" s="87">
        <v>2010</v>
      </c>
      <c r="B35" s="88">
        <v>93149</v>
      </c>
      <c r="C35" s="84">
        <v>5674</v>
      </c>
      <c r="D35" s="82">
        <v>17852</v>
      </c>
      <c r="E35" s="89">
        <v>40855</v>
      </c>
      <c r="F35" s="112">
        <v>6624</v>
      </c>
      <c r="G35" s="30">
        <v>164154</v>
      </c>
    </row>
    <row r="36" spans="1:7" x14ac:dyDescent="0.25">
      <c r="A36" s="87">
        <v>2011</v>
      </c>
      <c r="B36" s="88">
        <v>96342</v>
      </c>
      <c r="C36" s="84">
        <v>5907</v>
      </c>
      <c r="D36" s="82">
        <v>17685</v>
      </c>
      <c r="E36" s="89">
        <v>40817</v>
      </c>
      <c r="F36" s="112">
        <v>6613</v>
      </c>
      <c r="G36" s="30">
        <v>167364</v>
      </c>
    </row>
    <row r="37" spans="1:7" x14ac:dyDescent="0.25">
      <c r="A37" s="87">
        <v>2012</v>
      </c>
      <c r="B37" s="88">
        <v>105347</v>
      </c>
      <c r="C37" s="84">
        <v>6271</v>
      </c>
      <c r="D37" s="82">
        <v>18983</v>
      </c>
      <c r="E37" s="89">
        <v>42893</v>
      </c>
      <c r="F37" s="112">
        <v>7171</v>
      </c>
      <c r="G37" s="30">
        <v>180665</v>
      </c>
    </row>
    <row r="38" spans="1:7" x14ac:dyDescent="0.25">
      <c r="A38" s="87">
        <v>2013</v>
      </c>
      <c r="B38" s="88">
        <v>111529</v>
      </c>
      <c r="C38" s="84">
        <v>6822</v>
      </c>
      <c r="D38" s="82">
        <v>20350</v>
      </c>
      <c r="E38" s="89">
        <v>44030</v>
      </c>
      <c r="F38" s="112">
        <v>9543</v>
      </c>
      <c r="G38" s="30">
        <v>192274</v>
      </c>
    </row>
    <row r="39" spans="1:7" x14ac:dyDescent="0.25">
      <c r="A39" s="87">
        <v>2014</v>
      </c>
      <c r="B39" s="88">
        <v>120158</v>
      </c>
      <c r="C39" s="84">
        <v>7192</v>
      </c>
      <c r="D39" s="82">
        <v>21741</v>
      </c>
      <c r="E39" s="89">
        <v>46618</v>
      </c>
      <c r="F39" s="112">
        <v>10383</v>
      </c>
      <c r="G39" s="30">
        <v>206092</v>
      </c>
    </row>
    <row r="40" spans="1:7" ht="18" customHeight="1" x14ac:dyDescent="0.25">
      <c r="A40" s="87">
        <v>2015</v>
      </c>
      <c r="B40" s="88">
        <v>139337</v>
      </c>
      <c r="C40" s="84">
        <v>9447</v>
      </c>
      <c r="D40" s="82">
        <v>28705</v>
      </c>
      <c r="E40" s="89">
        <v>54848</v>
      </c>
      <c r="F40" s="112">
        <v>14020</v>
      </c>
      <c r="G40" s="30">
        <v>246357</v>
      </c>
    </row>
    <row r="41" spans="1:7" x14ac:dyDescent="0.25">
      <c r="A41" s="87">
        <v>2016</v>
      </c>
      <c r="B41" s="88">
        <v>151585</v>
      </c>
      <c r="C41" s="84">
        <v>9964</v>
      </c>
      <c r="D41" s="82">
        <v>31212</v>
      </c>
      <c r="E41" s="89">
        <v>59308</v>
      </c>
      <c r="F41" s="112">
        <v>15287</v>
      </c>
      <c r="G41" s="30">
        <v>267356</v>
      </c>
    </row>
    <row r="42" spans="1:7" x14ac:dyDescent="0.25">
      <c r="A42" s="87">
        <v>2017</v>
      </c>
      <c r="B42" s="88">
        <v>253409</v>
      </c>
      <c r="C42" s="84">
        <v>27084</v>
      </c>
      <c r="D42" s="82">
        <v>30792</v>
      </c>
      <c r="E42" s="89">
        <v>61225</v>
      </c>
      <c r="F42" s="112">
        <v>9016</v>
      </c>
      <c r="G42" s="30">
        <v>381526</v>
      </c>
    </row>
    <row r="43" spans="1:7" s="140" customFormat="1" x14ac:dyDescent="0.25">
      <c r="A43" s="87">
        <v>2018</v>
      </c>
      <c r="B43" s="88">
        <v>254806</v>
      </c>
      <c r="C43" s="84">
        <v>24070</v>
      </c>
      <c r="D43" s="82">
        <v>28721</v>
      </c>
      <c r="E43" s="89">
        <v>60897</v>
      </c>
      <c r="F43" s="112">
        <v>8035</v>
      </c>
      <c r="G43" s="30">
        <v>376529</v>
      </c>
    </row>
    <row r="44" spans="1:7" s="140" customFormat="1" x14ac:dyDescent="0.25">
      <c r="A44" s="87">
        <v>2019</v>
      </c>
      <c r="B44" s="88">
        <v>260947</v>
      </c>
      <c r="C44" s="84">
        <v>23254</v>
      </c>
      <c r="D44" s="82">
        <v>27375</v>
      </c>
      <c r="E44" s="89">
        <v>60684</v>
      </c>
      <c r="F44" s="112">
        <v>7407</v>
      </c>
      <c r="G44" s="30">
        <v>379667</v>
      </c>
    </row>
    <row r="45" spans="1:7" s="140" customFormat="1" ht="18" customHeight="1" x14ac:dyDescent="0.25">
      <c r="A45" s="87">
        <v>2020</v>
      </c>
      <c r="B45" s="88">
        <v>280830</v>
      </c>
      <c r="C45" s="84">
        <v>25247</v>
      </c>
      <c r="D45" s="82">
        <v>27686</v>
      </c>
      <c r="E45" s="89">
        <v>61119</v>
      </c>
      <c r="F45" s="112">
        <v>7677</v>
      </c>
      <c r="G45" s="30">
        <v>402559</v>
      </c>
    </row>
    <row r="46" spans="1:7" s="140" customFormat="1" ht="12.75" customHeight="1" x14ac:dyDescent="0.25">
      <c r="A46" s="87">
        <v>2021</v>
      </c>
      <c r="B46" s="88">
        <v>277686</v>
      </c>
      <c r="C46" s="84">
        <v>22770</v>
      </c>
      <c r="D46" s="82">
        <v>25223</v>
      </c>
      <c r="E46" s="89">
        <v>58801</v>
      </c>
      <c r="F46" s="112">
        <v>7131</v>
      </c>
      <c r="G46" s="30">
        <v>391611</v>
      </c>
    </row>
    <row r="47" spans="1:7" s="140" customFormat="1" ht="13.25" customHeight="1" x14ac:dyDescent="0.25">
      <c r="A47" s="87">
        <v>2022</v>
      </c>
      <c r="B47" s="88">
        <v>274212</v>
      </c>
      <c r="C47" s="84">
        <v>21085</v>
      </c>
      <c r="D47" s="82">
        <v>23182</v>
      </c>
      <c r="E47" s="89">
        <v>57190</v>
      </c>
      <c r="F47" s="112">
        <v>6563</v>
      </c>
      <c r="G47" s="30">
        <v>382232</v>
      </c>
    </row>
    <row r="48" spans="1:7" x14ac:dyDescent="0.25">
      <c r="A48" s="27"/>
      <c r="B48" s="25"/>
      <c r="C48" s="28"/>
      <c r="D48" s="31"/>
      <c r="E48" s="31"/>
      <c r="F48" s="69"/>
      <c r="G48" s="69"/>
    </row>
    <row r="49" spans="1:4" s="47" customFormat="1" ht="10" x14ac:dyDescent="0.2">
      <c r="A49" s="47" t="s">
        <v>75</v>
      </c>
    </row>
    <row r="50" spans="1:4" s="47" customFormat="1" ht="10" x14ac:dyDescent="0.2">
      <c r="A50" s="142" t="s">
        <v>108</v>
      </c>
    </row>
    <row r="51" spans="1:4" x14ac:dyDescent="0.25">
      <c r="D51" s="26"/>
    </row>
  </sheetData>
  <pageMargins left="0.74803149606299213" right="0.39370078740157483" top="0.98425196850393704" bottom="1.0629921259842521" header="0.39370078740157483" footer="0.39370078740157483"/>
  <pageSetup paperSize="9" orientation="portrait" r:id="rId1"/>
  <headerFooter alignWithMargins="0">
    <oddHeader>&amp;L&amp;G</oddHeader>
    <oddFooter>&amp;LKela | Statistical Information Service&amp;2
&amp;G
&amp;10PO Box 450 | FIN-00101 HELSINKI | tilastot@kela.fi | www.kela.fi/statistics&amp;R&amp;P(&amp;N)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ul14"/>
  <dimension ref="A1:I40"/>
  <sheetViews>
    <sheetView zoomScaleNormal="100" workbookViewId="0">
      <pane xSplit="1" ySplit="4" topLeftCell="B5" activePane="bottomRight" state="frozen"/>
      <selection activeCell="A10" sqref="A10"/>
      <selection pane="topRight" activeCell="A10" sqref="A10"/>
      <selection pane="bottomLeft" activeCell="A10" sqref="A10"/>
      <selection pane="bottomRight" activeCell="B5" sqref="B5"/>
    </sheetView>
  </sheetViews>
  <sheetFormatPr defaultColWidth="9.08984375" defaultRowHeight="12.5" x14ac:dyDescent="0.25"/>
  <cols>
    <col min="1" max="1" width="6.08984375" style="10" customWidth="1"/>
    <col min="2" max="2" width="18.90625" style="10" customWidth="1"/>
    <col min="3" max="3" width="9.54296875" style="10" customWidth="1"/>
    <col min="4" max="4" width="13.08984375" style="10" customWidth="1"/>
    <col min="5" max="5" width="10.08984375" style="10" customWidth="1"/>
    <col min="6" max="6" width="2.6328125" style="10" customWidth="1"/>
    <col min="7" max="7" width="14.90625" style="10" customWidth="1"/>
    <col min="8" max="16384" width="9.08984375" style="10"/>
  </cols>
  <sheetData>
    <row r="1" spans="1:9" s="117" customFormat="1" ht="54" customHeight="1" x14ac:dyDescent="0.35">
      <c r="A1" s="116" t="s">
        <v>30</v>
      </c>
      <c r="B1" s="193" t="str">
        <f>"General housing allowance: All unemployed and student households and persons having received basic unemployment benefits, 1991–"&amp;A36</f>
        <v>General housing allowance: All unemployed and student households and persons having received basic unemployment benefits, 1991–2022</v>
      </c>
      <c r="C1" s="193"/>
      <c r="D1" s="193"/>
      <c r="E1" s="193"/>
      <c r="F1" s="193"/>
      <c r="G1" s="193"/>
      <c r="H1" s="193"/>
    </row>
    <row r="2" spans="1:9" ht="6.75" customHeight="1" x14ac:dyDescent="0.25">
      <c r="A2" s="129"/>
      <c r="B2" s="161" t="str">
        <f>LEFT(B1,(LEN(B1)-9))&amp;"2005–"&amp;RIGHT(B1,4)</f>
        <v>General housing allowance: All unemployed and student households and persons having received basic unemployment benefits, 2005–2022</v>
      </c>
      <c r="C2" s="129"/>
      <c r="D2" s="129"/>
      <c r="E2" s="129"/>
    </row>
    <row r="3" spans="1:9" ht="12.75" customHeight="1" x14ac:dyDescent="0.25">
      <c r="A3" s="119" t="s">
        <v>45</v>
      </c>
      <c r="B3" s="126" t="s">
        <v>48</v>
      </c>
      <c r="C3" s="130"/>
      <c r="D3" s="130"/>
      <c r="E3" s="130"/>
      <c r="F3" s="130"/>
      <c r="G3" s="130"/>
      <c r="H3" s="130"/>
    </row>
    <row r="4" spans="1:9" s="12" customFormat="1" ht="68" customHeight="1" x14ac:dyDescent="0.25">
      <c r="A4" s="81"/>
      <c r="B4" s="122" t="s">
        <v>76</v>
      </c>
      <c r="C4" s="122" t="s">
        <v>42</v>
      </c>
      <c r="D4" s="122" t="s">
        <v>78</v>
      </c>
      <c r="E4" s="122" t="s">
        <v>79</v>
      </c>
      <c r="F4" s="176"/>
      <c r="G4" s="122" t="s">
        <v>103</v>
      </c>
      <c r="H4" s="122" t="s">
        <v>104</v>
      </c>
      <c r="I4" s="182"/>
    </row>
    <row r="5" spans="1:9" ht="18" customHeight="1" x14ac:dyDescent="0.25">
      <c r="A5" s="85">
        <v>1991</v>
      </c>
      <c r="B5" s="100">
        <v>115829</v>
      </c>
      <c r="C5" s="128">
        <v>146251</v>
      </c>
      <c r="D5" s="98">
        <v>33046</v>
      </c>
      <c r="E5" s="128">
        <v>18662</v>
      </c>
      <c r="F5" s="64"/>
      <c r="G5" s="173"/>
      <c r="H5" s="172"/>
    </row>
    <row r="6" spans="1:9" ht="12.75" customHeight="1" x14ac:dyDescent="0.25">
      <c r="A6" s="85">
        <v>1992</v>
      </c>
      <c r="B6" s="100">
        <v>173584</v>
      </c>
      <c r="C6" s="128">
        <v>192802</v>
      </c>
      <c r="D6" s="98">
        <v>70202</v>
      </c>
      <c r="E6" s="128">
        <v>35699</v>
      </c>
      <c r="F6" s="64"/>
      <c r="G6" s="174"/>
    </row>
    <row r="7" spans="1:9" ht="12.75" customHeight="1" x14ac:dyDescent="0.25">
      <c r="A7" s="85">
        <v>1993</v>
      </c>
      <c r="B7" s="100">
        <v>203144</v>
      </c>
      <c r="C7" s="128">
        <v>182347</v>
      </c>
      <c r="D7" s="98">
        <v>89642</v>
      </c>
      <c r="E7" s="128">
        <v>36379</v>
      </c>
      <c r="F7" s="64"/>
      <c r="G7" s="174"/>
    </row>
    <row r="8" spans="1:9" ht="12.75" customHeight="1" x14ac:dyDescent="0.25">
      <c r="A8" s="85">
        <v>1994</v>
      </c>
      <c r="B8" s="100">
        <v>219830</v>
      </c>
      <c r="C8" s="128">
        <v>227555</v>
      </c>
      <c r="D8" s="98">
        <v>124738</v>
      </c>
      <c r="E8" s="128">
        <v>43555</v>
      </c>
      <c r="F8" s="64"/>
      <c r="G8" s="174"/>
    </row>
    <row r="9" spans="1:9" ht="18" customHeight="1" x14ac:dyDescent="0.25">
      <c r="A9" s="85">
        <v>1995</v>
      </c>
      <c r="B9" s="100">
        <v>217888</v>
      </c>
      <c r="C9" s="128">
        <v>213816</v>
      </c>
      <c r="D9" s="98">
        <v>119445</v>
      </c>
      <c r="E9" s="128">
        <v>43077</v>
      </c>
      <c r="F9" s="64"/>
      <c r="G9" s="174"/>
    </row>
    <row r="10" spans="1:9" ht="12.75" customHeight="1" x14ac:dyDescent="0.25">
      <c r="A10" s="85">
        <v>1996</v>
      </c>
      <c r="B10" s="100">
        <v>200818</v>
      </c>
      <c r="C10" s="128">
        <v>191884</v>
      </c>
      <c r="D10" s="98">
        <v>109014</v>
      </c>
      <c r="E10" s="128">
        <v>41820</v>
      </c>
      <c r="F10" s="64"/>
      <c r="G10" s="174"/>
    </row>
    <row r="11" spans="1:9" ht="12.75" customHeight="1" x14ac:dyDescent="0.25">
      <c r="A11" s="85">
        <v>1997</v>
      </c>
      <c r="B11" s="100">
        <v>198442</v>
      </c>
      <c r="C11" s="128">
        <v>184614</v>
      </c>
      <c r="D11" s="98">
        <v>102398</v>
      </c>
      <c r="E11" s="128">
        <v>41759</v>
      </c>
      <c r="F11" s="64"/>
      <c r="G11" s="174"/>
    </row>
    <row r="12" spans="1:9" ht="12.75" customHeight="1" x14ac:dyDescent="0.25">
      <c r="A12" s="85">
        <v>1998</v>
      </c>
      <c r="B12" s="100">
        <v>196244</v>
      </c>
      <c r="C12" s="128">
        <v>205591</v>
      </c>
      <c r="D12" s="98">
        <v>110171</v>
      </c>
      <c r="E12" s="128">
        <v>48087</v>
      </c>
      <c r="F12" s="64"/>
      <c r="G12" s="174"/>
    </row>
    <row r="13" spans="1:9" ht="12.75" customHeight="1" x14ac:dyDescent="0.25">
      <c r="A13" s="85">
        <v>1999</v>
      </c>
      <c r="B13" s="100">
        <v>185546</v>
      </c>
      <c r="C13" s="128">
        <v>206998</v>
      </c>
      <c r="D13" s="98">
        <v>110509</v>
      </c>
      <c r="E13" s="128">
        <v>49154</v>
      </c>
      <c r="F13" s="64"/>
      <c r="G13" s="173"/>
      <c r="H13" s="172"/>
    </row>
    <row r="14" spans="1:9" ht="18" customHeight="1" x14ac:dyDescent="0.25">
      <c r="A14" s="85">
        <v>2000</v>
      </c>
      <c r="B14" s="100">
        <f>SUM(G14:H14)</f>
        <v>168595</v>
      </c>
      <c r="C14" s="128">
        <v>170352</v>
      </c>
      <c r="D14" s="98">
        <v>101925</v>
      </c>
      <c r="E14" s="128">
        <v>17022</v>
      </c>
      <c r="F14" s="64"/>
      <c r="G14" s="173">
        <v>14921</v>
      </c>
      <c r="H14" s="175">
        <v>153674</v>
      </c>
    </row>
    <row r="15" spans="1:9" ht="12.75" customHeight="1" x14ac:dyDescent="0.25">
      <c r="A15" s="85">
        <v>2001</v>
      </c>
      <c r="B15" s="100">
        <f t="shared" ref="B15:B28" si="0">SUM(G15:H15)</f>
        <v>170045</v>
      </c>
      <c r="C15" s="128">
        <v>158464</v>
      </c>
      <c r="D15" s="98">
        <v>102820</v>
      </c>
      <c r="E15" s="128">
        <v>14245</v>
      </c>
      <c r="F15" s="64"/>
      <c r="G15" s="173">
        <v>16273</v>
      </c>
      <c r="H15" s="175">
        <v>153772</v>
      </c>
    </row>
    <row r="16" spans="1:9" ht="12.75" customHeight="1" x14ac:dyDescent="0.25">
      <c r="A16" s="85">
        <v>2002</v>
      </c>
      <c r="B16" s="100">
        <f t="shared" si="0"/>
        <v>165234</v>
      </c>
      <c r="C16" s="128">
        <v>159617</v>
      </c>
      <c r="D16" s="98">
        <v>101229</v>
      </c>
      <c r="E16" s="128">
        <v>14685</v>
      </c>
      <c r="F16" s="64"/>
      <c r="G16" s="173">
        <v>16991</v>
      </c>
      <c r="H16" s="175">
        <v>148243</v>
      </c>
    </row>
    <row r="17" spans="1:8" ht="12.75" customHeight="1" x14ac:dyDescent="0.25">
      <c r="A17" s="85">
        <v>2003</v>
      </c>
      <c r="B17" s="100">
        <f t="shared" si="0"/>
        <v>162348</v>
      </c>
      <c r="C17" s="128">
        <v>158935</v>
      </c>
      <c r="D17" s="98">
        <v>101484</v>
      </c>
      <c r="E17" s="128">
        <v>14428</v>
      </c>
      <c r="F17" s="64"/>
      <c r="G17" s="173">
        <v>19406</v>
      </c>
      <c r="H17" s="175">
        <v>142942</v>
      </c>
    </row>
    <row r="18" spans="1:8" ht="12.75" customHeight="1" x14ac:dyDescent="0.25">
      <c r="A18" s="85">
        <v>2004</v>
      </c>
      <c r="B18" s="100">
        <f t="shared" si="0"/>
        <v>160570</v>
      </c>
      <c r="C18" s="128">
        <v>159298</v>
      </c>
      <c r="D18" s="98">
        <v>103108</v>
      </c>
      <c r="E18" s="128">
        <v>14482</v>
      </c>
      <c r="F18" s="64"/>
      <c r="G18" s="173">
        <v>20089</v>
      </c>
      <c r="H18" s="175">
        <v>140481</v>
      </c>
    </row>
    <row r="19" spans="1:8" ht="18" customHeight="1" x14ac:dyDescent="0.25">
      <c r="A19" s="85">
        <v>2005</v>
      </c>
      <c r="B19" s="100">
        <f t="shared" si="0"/>
        <v>149918</v>
      </c>
      <c r="C19" s="128">
        <v>154814</v>
      </c>
      <c r="D19" s="98">
        <v>99999</v>
      </c>
      <c r="E19" s="128">
        <v>14559</v>
      </c>
      <c r="F19" s="64"/>
      <c r="G19" s="173">
        <v>18942</v>
      </c>
      <c r="H19" s="175">
        <v>130976</v>
      </c>
    </row>
    <row r="20" spans="1:8" ht="12.75" customHeight="1" x14ac:dyDescent="0.25">
      <c r="A20" s="85">
        <v>2006</v>
      </c>
      <c r="B20" s="100">
        <f t="shared" si="0"/>
        <v>131641</v>
      </c>
      <c r="C20" s="128">
        <v>150169</v>
      </c>
      <c r="D20" s="98">
        <v>96412</v>
      </c>
      <c r="E20" s="128">
        <v>14009</v>
      </c>
      <c r="F20" s="64"/>
      <c r="G20" s="173">
        <v>16437</v>
      </c>
      <c r="H20" s="175">
        <v>115204</v>
      </c>
    </row>
    <row r="21" spans="1:8" ht="12.75" customHeight="1" x14ac:dyDescent="0.25">
      <c r="A21" s="85">
        <v>2007</v>
      </c>
      <c r="B21" s="100">
        <f t="shared" si="0"/>
        <v>114954</v>
      </c>
      <c r="C21" s="128">
        <v>142236</v>
      </c>
      <c r="D21" s="98">
        <v>88933</v>
      </c>
      <c r="E21" s="128">
        <v>13207</v>
      </c>
      <c r="F21" s="64"/>
      <c r="G21" s="173">
        <v>14596</v>
      </c>
      <c r="H21" s="175">
        <v>100358</v>
      </c>
    </row>
    <row r="22" spans="1:8" ht="12.75" customHeight="1" x14ac:dyDescent="0.25">
      <c r="A22" s="85">
        <v>2008</v>
      </c>
      <c r="B22" s="100">
        <f t="shared" si="0"/>
        <v>109476</v>
      </c>
      <c r="C22" s="128">
        <v>139386</v>
      </c>
      <c r="D22" s="98">
        <v>85355</v>
      </c>
      <c r="E22" s="128">
        <v>12624</v>
      </c>
      <c r="F22" s="64"/>
      <c r="G22" s="173">
        <v>16670</v>
      </c>
      <c r="H22" s="175">
        <v>92806</v>
      </c>
    </row>
    <row r="23" spans="1:8" ht="12.75" customHeight="1" x14ac:dyDescent="0.25">
      <c r="A23" s="85">
        <v>2009</v>
      </c>
      <c r="B23" s="100">
        <f t="shared" si="0"/>
        <v>135400</v>
      </c>
      <c r="C23" s="128">
        <v>161842</v>
      </c>
      <c r="D23" s="98">
        <v>102388</v>
      </c>
      <c r="E23" s="128">
        <v>14589</v>
      </c>
      <c r="F23" s="64"/>
      <c r="G23" s="173">
        <v>26847</v>
      </c>
      <c r="H23" s="175">
        <v>108553</v>
      </c>
    </row>
    <row r="24" spans="1:8" ht="18" customHeight="1" x14ac:dyDescent="0.25">
      <c r="A24" s="85">
        <v>2010</v>
      </c>
      <c r="B24" s="100">
        <f t="shared" si="0"/>
        <v>138697</v>
      </c>
      <c r="C24" s="128">
        <v>164154</v>
      </c>
      <c r="D24" s="98">
        <v>103222</v>
      </c>
      <c r="E24" s="128">
        <v>14590</v>
      </c>
      <c r="F24" s="64"/>
      <c r="G24" s="173">
        <v>27327</v>
      </c>
      <c r="H24" s="175">
        <v>111370</v>
      </c>
    </row>
    <row r="25" spans="1:8" ht="12.75" customHeight="1" x14ac:dyDescent="0.25">
      <c r="A25" s="85">
        <v>2011</v>
      </c>
      <c r="B25" s="100">
        <f t="shared" si="0"/>
        <v>142772</v>
      </c>
      <c r="C25" s="128">
        <v>167364</v>
      </c>
      <c r="D25" s="98">
        <v>103071</v>
      </c>
      <c r="E25" s="128">
        <v>14842</v>
      </c>
      <c r="F25" s="64"/>
      <c r="G25" s="173">
        <v>24069</v>
      </c>
      <c r="H25" s="175">
        <v>118703</v>
      </c>
    </row>
    <row r="26" spans="1:8" ht="12.75" customHeight="1" x14ac:dyDescent="0.25">
      <c r="A26" s="85">
        <v>2012</v>
      </c>
      <c r="B26" s="100">
        <f t="shared" si="0"/>
        <v>156779</v>
      </c>
      <c r="C26" s="128">
        <v>180665</v>
      </c>
      <c r="D26" s="98">
        <v>109221</v>
      </c>
      <c r="E26" s="128">
        <v>15935</v>
      </c>
      <c r="F26" s="64"/>
      <c r="G26" s="173">
        <v>27193</v>
      </c>
      <c r="H26" s="175">
        <v>129586</v>
      </c>
    </row>
    <row r="27" spans="1:8" ht="12.75" customHeight="1" x14ac:dyDescent="0.25">
      <c r="A27" s="85">
        <v>2013</v>
      </c>
      <c r="B27" s="100">
        <f t="shared" si="0"/>
        <v>181249</v>
      </c>
      <c r="C27" s="128">
        <v>192274</v>
      </c>
      <c r="D27" s="98">
        <v>116384</v>
      </c>
      <c r="E27" s="128">
        <v>16781</v>
      </c>
      <c r="F27" s="64"/>
      <c r="G27" s="173">
        <v>29455</v>
      </c>
      <c r="H27" s="175">
        <v>151794</v>
      </c>
    </row>
    <row r="28" spans="1:8" ht="12.75" customHeight="1" x14ac:dyDescent="0.25">
      <c r="A28" s="85">
        <v>2014</v>
      </c>
      <c r="B28" s="100">
        <f t="shared" si="0"/>
        <v>216175</v>
      </c>
      <c r="C28" s="128">
        <v>206092</v>
      </c>
      <c r="D28" s="98">
        <v>125348</v>
      </c>
      <c r="E28" s="128">
        <v>18058</v>
      </c>
      <c r="F28" s="64"/>
      <c r="G28" s="173">
        <v>37091</v>
      </c>
      <c r="H28" s="175">
        <v>179084</v>
      </c>
    </row>
    <row r="29" spans="1:8" ht="18" customHeight="1" x14ac:dyDescent="0.25">
      <c r="A29" s="85">
        <v>2015</v>
      </c>
      <c r="B29" s="100">
        <v>231714</v>
      </c>
      <c r="C29" s="128">
        <v>246357</v>
      </c>
      <c r="D29" s="98">
        <v>151651</v>
      </c>
      <c r="E29" s="128">
        <v>20680</v>
      </c>
      <c r="F29" s="64"/>
      <c r="G29" s="173">
        <v>40409</v>
      </c>
      <c r="H29" s="175">
        <v>191305</v>
      </c>
    </row>
    <row r="30" spans="1:8" ht="12.75" customHeight="1" x14ac:dyDescent="0.25">
      <c r="A30" s="85">
        <v>2016</v>
      </c>
      <c r="B30" s="100">
        <v>237238</v>
      </c>
      <c r="C30" s="128">
        <v>267356</v>
      </c>
      <c r="D30" s="98">
        <v>157687</v>
      </c>
      <c r="E30" s="128">
        <v>21819</v>
      </c>
      <c r="F30" s="64"/>
      <c r="G30" s="173">
        <v>36937</v>
      </c>
      <c r="H30" s="175">
        <v>200301</v>
      </c>
    </row>
    <row r="31" spans="1:8" ht="12.75" customHeight="1" x14ac:dyDescent="0.25">
      <c r="A31" s="85">
        <v>2017</v>
      </c>
      <c r="B31" s="100">
        <v>224394</v>
      </c>
      <c r="C31" s="128">
        <v>381526</v>
      </c>
      <c r="D31" s="98">
        <v>151327</v>
      </c>
      <c r="E31" s="128">
        <v>140874</v>
      </c>
      <c r="F31" s="64"/>
      <c r="G31" s="173">
        <v>30484</v>
      </c>
      <c r="H31" s="175">
        <v>193910</v>
      </c>
    </row>
    <row r="32" spans="1:8" ht="12.75" customHeight="1" x14ac:dyDescent="0.25">
      <c r="A32" s="85">
        <v>2018</v>
      </c>
      <c r="B32" s="100">
        <v>213319</v>
      </c>
      <c r="C32" s="128">
        <v>376529</v>
      </c>
      <c r="D32" s="98">
        <v>140237</v>
      </c>
      <c r="E32" s="128">
        <v>144935</v>
      </c>
      <c r="F32" s="64"/>
      <c r="G32" s="173">
        <v>25813</v>
      </c>
      <c r="H32" s="175">
        <v>187506</v>
      </c>
    </row>
    <row r="33" spans="1:8" ht="12.75" customHeight="1" x14ac:dyDescent="0.25">
      <c r="A33" s="85">
        <v>2019</v>
      </c>
      <c r="B33" s="100">
        <v>203792</v>
      </c>
      <c r="C33" s="128">
        <v>379667</v>
      </c>
      <c r="D33" s="98">
        <v>133336</v>
      </c>
      <c r="E33" s="128">
        <v>150108</v>
      </c>
      <c r="F33" s="64"/>
      <c r="G33" s="173">
        <v>27034</v>
      </c>
      <c r="H33" s="175">
        <v>176758</v>
      </c>
    </row>
    <row r="34" spans="1:8" ht="18" customHeight="1" x14ac:dyDescent="0.25">
      <c r="A34" s="85">
        <v>2020</v>
      </c>
      <c r="B34" s="100">
        <v>241803</v>
      </c>
      <c r="C34" s="128">
        <v>402559</v>
      </c>
      <c r="D34" s="98">
        <v>146291</v>
      </c>
      <c r="E34" s="128">
        <v>162419</v>
      </c>
      <c r="F34" s="64"/>
      <c r="G34" s="173">
        <v>49917</v>
      </c>
      <c r="H34" s="175">
        <v>191886</v>
      </c>
    </row>
    <row r="35" spans="1:8" ht="12.75" customHeight="1" x14ac:dyDescent="0.25">
      <c r="A35" s="85">
        <v>2021</v>
      </c>
      <c r="B35" s="100">
        <v>212894</v>
      </c>
      <c r="C35" s="128">
        <v>389067</v>
      </c>
      <c r="D35" s="98">
        <v>135586</v>
      </c>
      <c r="E35" s="128">
        <v>163534</v>
      </c>
      <c r="F35" s="64"/>
      <c r="G35" s="173">
        <v>34185</v>
      </c>
      <c r="H35" s="175">
        <v>178709</v>
      </c>
    </row>
    <row r="36" spans="1:8" ht="13.25" customHeight="1" x14ac:dyDescent="0.25">
      <c r="A36" s="85">
        <v>2022</v>
      </c>
      <c r="B36" s="100">
        <v>187309</v>
      </c>
      <c r="C36" s="128">
        <v>382232</v>
      </c>
      <c r="D36" s="98">
        <v>121519</v>
      </c>
      <c r="E36" s="128">
        <v>162527</v>
      </c>
      <c r="F36" s="64"/>
      <c r="G36" s="173">
        <v>26326</v>
      </c>
      <c r="H36" s="175">
        <v>160983</v>
      </c>
    </row>
    <row r="37" spans="1:8" ht="12.75" customHeight="1" x14ac:dyDescent="0.25">
      <c r="A37" s="37"/>
      <c r="B37" s="128"/>
      <c r="C37" s="128"/>
      <c r="D37" s="128"/>
      <c r="E37" s="128"/>
    </row>
    <row r="38" spans="1:8" x14ac:dyDescent="0.25">
      <c r="A38" s="131" t="s">
        <v>77</v>
      </c>
      <c r="B38" s="128"/>
      <c r="C38" s="128"/>
      <c r="D38" s="128"/>
      <c r="E38" s="128"/>
    </row>
    <row r="39" spans="1:8" ht="12.75" customHeight="1" x14ac:dyDescent="0.25"/>
    <row r="40" spans="1:8" x14ac:dyDescent="0.25">
      <c r="A40" s="142" t="s">
        <v>108</v>
      </c>
    </row>
  </sheetData>
  <mergeCells count="1">
    <mergeCell ref="B1:H1"/>
  </mergeCells>
  <pageMargins left="0.74803149606299213" right="0.39370078740157483" top="0.98425196850393704" bottom="1.0629921259842521" header="0.39370078740157483" footer="0.39370078740157483"/>
  <pageSetup paperSize="9" orientation="portrait" r:id="rId1"/>
  <headerFooter alignWithMargins="0">
    <oddHeader>&amp;L&amp;G</oddHeader>
    <oddFooter>&amp;LKela | Statistical Information Service&amp;2
&amp;G
&amp;10PO Box 450 | FIN-00101 HELSINKI | tilastot@kela.fi | www.kela.fi/statistics&amp;R&amp;P(&amp;N)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Laskentataulukot</vt:lpstr>
      </vt:variant>
      <vt:variant>
        <vt:i4>13</vt:i4>
      </vt:variant>
      <vt:variant>
        <vt:lpstr>Kaaviot</vt:lpstr>
      </vt:variant>
      <vt:variant>
        <vt:i4>11</vt:i4>
      </vt:variant>
      <vt:variant>
        <vt:lpstr>Nimetyt alueet</vt:lpstr>
      </vt:variant>
      <vt:variant>
        <vt:i4>6</vt:i4>
      </vt:variant>
    </vt:vector>
  </HeadingPairs>
  <TitlesOfParts>
    <vt:vector size="30" baseType="lpstr">
      <vt:lpstr>Contents</vt:lpstr>
      <vt:lpstr>Data 1</vt:lpstr>
      <vt:lpstr>Data 2</vt:lpstr>
      <vt:lpstr>Data 3</vt:lpstr>
      <vt:lpstr>Data 4</vt:lpstr>
      <vt:lpstr>Data 5</vt:lpstr>
      <vt:lpstr>Data 6</vt:lpstr>
      <vt:lpstr>Data 7</vt:lpstr>
      <vt:lpstr>Data 8</vt:lpstr>
      <vt:lpstr>Data 9</vt:lpstr>
      <vt:lpstr>Data 10</vt:lpstr>
      <vt:lpstr>Data 11</vt:lpstr>
      <vt:lpstr>Inflation factors 2022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'Inflation factors 2022'!Print_Titles</vt:lpstr>
      <vt:lpstr>'Data 10'!Tulostusotsikot</vt:lpstr>
      <vt:lpstr>'Data 2'!Tulostusotsikot</vt:lpstr>
      <vt:lpstr>'Data 3'!Tulostusotsikot</vt:lpstr>
      <vt:lpstr>'Data 5'!Tulostusotsikot</vt:lpstr>
      <vt:lpstr>'Data 6'!Tulostusotsikot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Kela’s housing benefits</dc:title>
  <dc:subject>Charts about Kela’s housing benefits. They are accompanied by the underlying statistical data.</dc:subject>
  <dc:creator>Kela;Section for Analytics and Statistics</dc:creator>
  <cp:keywords>statistics; charts</cp:keywords>
  <cp:lastModifiedBy>Kilpeläinen Anne-Mari</cp:lastModifiedBy>
  <cp:lastPrinted>2023-04-06T08:57:39Z</cp:lastPrinted>
  <dcterms:created xsi:type="dcterms:W3CDTF">2015-02-05T10:24:19Z</dcterms:created>
  <dcterms:modified xsi:type="dcterms:W3CDTF">2023-05-11T10:26:02Z</dcterms:modified>
</cp:coreProperties>
</file>