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ämäTyökirja"/>
  <mc:AlternateContent xmlns:mc="http://schemas.openxmlformats.org/markup-compatibility/2006">
    <mc:Choice Requires="x15">
      <x15ac:absPath xmlns:x15ac="http://schemas.microsoft.com/office/spreadsheetml/2010/11/ac" url="P:\Kuvasto\2022\Englanti\"/>
    </mc:Choice>
  </mc:AlternateContent>
  <xr:revisionPtr revIDLastSave="0" documentId="13_ncr:1_{E66122FB-A195-4D8E-9AFE-A449DF52BF26}" xr6:coauthVersionLast="47" xr6:coauthVersionMax="47" xr10:uidLastSave="{00000000-0000-0000-0000-000000000000}"/>
  <bookViews>
    <workbookView xWindow="-120" yWindow="-120" windowWidth="29040" windowHeight="17640" tabRatio="867" xr2:uid="{00000000-000D-0000-FFFF-FFFF00000000}"/>
  </bookViews>
  <sheets>
    <sheet name="Contents" sheetId="15" r:id="rId1"/>
    <sheet name="Data 1" sheetId="13" r:id="rId2"/>
    <sheet name="A" sheetId="23" state="hidden" r:id="rId3"/>
    <sheet name="Chart 1" sheetId="11" r:id="rId4"/>
    <sheet name="Data 2" sheetId="21" r:id="rId5"/>
    <sheet name="Chart 2" sheetId="1" r:id="rId6"/>
    <sheet name="Data 3" sheetId="22" r:id="rId7"/>
    <sheet name="Chart 3" sheetId="3" r:id="rId8"/>
    <sheet name="Data 4" sheetId="6" r:id="rId9"/>
    <sheet name="Chart 4" sheetId="5" r:id="rId10"/>
    <sheet name="Data 5" sheetId="7" r:id="rId11"/>
    <sheet name="Chart 5" sheetId="9" r:id="rId12"/>
    <sheet name="Inflation factors 2022" sheetId="12" state="hidden" r:id="rId13"/>
  </sheets>
  <externalReferences>
    <externalReference r:id="rId14"/>
  </externalReferences>
  <definedNames>
    <definedName name="ID" localSheetId="2" hidden="1">"e84456cc-356c-4d2c-b23b-e495041427d9"</definedName>
    <definedName name="ID" localSheetId="0" hidden="1">"cc490dbd-eeda-4f71-a1e7-2ef13518a5db"</definedName>
    <definedName name="ID" localSheetId="1" hidden="1">"339192ed-4035-4b9e-b3a8-f0654176d4d7"</definedName>
    <definedName name="ID" localSheetId="4" hidden="1">"e60aa307-df52-4dac-a387-6a4fd5d316a9"</definedName>
    <definedName name="ID" localSheetId="6" hidden="1">"303e98d2-0f72-46e0-8d1c-6285b31b25d9"</definedName>
    <definedName name="ID" localSheetId="8" hidden="1">"d373c68a-7aa8-4309-8c6d-8c0c5112af83"</definedName>
    <definedName name="ID" localSheetId="10" hidden="1">"32fa84b3-c29f-4a03-b633-c55a7d0b7acc"</definedName>
    <definedName name="ID" localSheetId="12" hidden="1">"a086749d-8e42-47d3-8a18-0b85b7c1c0d0"</definedName>
    <definedName name="Print_Titles" localSheetId="12">'Inflation factors 2022'!$1:$5</definedName>
    <definedName name="_xlnm.Print_Titles" localSheetId="4">'Data 2'!$3:$4</definedName>
    <definedName name="_xlnm.Print_Titles" localSheetId="6">'Data 3'!$3:$4</definedName>
    <definedName name="_xlnm.Print_Titles" localSheetId="8">'Data 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10" i="7"/>
  <c r="F9" i="7"/>
  <c r="F8" i="7"/>
  <c r="F7" i="7"/>
  <c r="F6" i="7"/>
  <c r="F4" i="7"/>
  <c r="I9" i="7" l="1"/>
  <c r="I10" i="7"/>
  <c r="I11" i="7"/>
  <c r="I12" i="7"/>
  <c r="I13" i="7"/>
  <c r="I14" i="7"/>
  <c r="I15" i="7"/>
  <c r="J7" i="7"/>
  <c r="J6" i="7"/>
  <c r="K51" i="22" l="1"/>
  <c r="L51" i="22"/>
  <c r="M51" i="22"/>
  <c r="N51" i="22"/>
  <c r="K52" i="22"/>
  <c r="L52" i="22"/>
  <c r="M52" i="22"/>
  <c r="N52" i="22"/>
  <c r="I78" i="21" l="1"/>
  <c r="I79" i="21"/>
  <c r="I80" i="21"/>
  <c r="I81" i="21"/>
  <c r="I82" i="21"/>
  <c r="I77" i="21"/>
  <c r="A81" i="21"/>
  <c r="B81" i="21"/>
  <c r="C81" i="21"/>
  <c r="D81" i="21"/>
  <c r="E81" i="21"/>
  <c r="F81" i="21"/>
  <c r="G81" i="21"/>
  <c r="H81" i="21"/>
  <c r="J81" i="21"/>
  <c r="K81" i="21"/>
  <c r="A82" i="21"/>
  <c r="B82" i="21"/>
  <c r="C82" i="21"/>
  <c r="D82" i="21"/>
  <c r="L82" i="21" s="1"/>
  <c r="E82" i="21"/>
  <c r="F82" i="21"/>
  <c r="G82" i="21"/>
  <c r="H82" i="21"/>
  <c r="J82" i="21"/>
  <c r="K82" i="21"/>
  <c r="B86" i="6"/>
  <c r="C86" i="6"/>
  <c r="D86" i="6"/>
  <c r="E86" i="6"/>
  <c r="F86" i="6"/>
  <c r="G86" i="6"/>
  <c r="B87" i="6"/>
  <c r="C87" i="6"/>
  <c r="D87" i="6"/>
  <c r="E87" i="6"/>
  <c r="F87" i="6"/>
  <c r="G87" i="6"/>
  <c r="I86" i="6"/>
  <c r="B76" i="6"/>
  <c r="C76" i="6"/>
  <c r="D76" i="6"/>
  <c r="E76" i="6"/>
  <c r="F76" i="6"/>
  <c r="G76" i="6"/>
  <c r="B77" i="6"/>
  <c r="C77" i="6"/>
  <c r="D77" i="6"/>
  <c r="E77" i="6"/>
  <c r="F77" i="6"/>
  <c r="G77" i="6"/>
  <c r="B78" i="6"/>
  <c r="C78" i="6"/>
  <c r="D78" i="6"/>
  <c r="E78" i="6"/>
  <c r="F78" i="6"/>
  <c r="G78" i="6"/>
  <c r="B79" i="6"/>
  <c r="C79" i="6"/>
  <c r="D79" i="6"/>
  <c r="E79" i="6"/>
  <c r="F79" i="6"/>
  <c r="G79" i="6"/>
  <c r="B80" i="6"/>
  <c r="C80" i="6"/>
  <c r="D80" i="6"/>
  <c r="E80" i="6"/>
  <c r="F80" i="6"/>
  <c r="G80" i="6"/>
  <c r="B81" i="6"/>
  <c r="C81" i="6"/>
  <c r="D81" i="6"/>
  <c r="E81" i="6"/>
  <c r="F81" i="6"/>
  <c r="G81" i="6"/>
  <c r="B82" i="6"/>
  <c r="C82" i="6"/>
  <c r="D82" i="6"/>
  <c r="E82" i="6"/>
  <c r="F82" i="6"/>
  <c r="G82" i="6"/>
  <c r="B83" i="6"/>
  <c r="C83" i="6"/>
  <c r="D83" i="6"/>
  <c r="E83" i="6"/>
  <c r="F83" i="6"/>
  <c r="G83" i="6"/>
  <c r="B84" i="6"/>
  <c r="C84" i="6"/>
  <c r="D84" i="6"/>
  <c r="E84" i="6"/>
  <c r="F84" i="6"/>
  <c r="G84" i="6"/>
  <c r="B85" i="6"/>
  <c r="C85" i="6"/>
  <c r="D85" i="6"/>
  <c r="E85" i="6"/>
  <c r="F85" i="6"/>
  <c r="G85" i="6"/>
  <c r="I87" i="6"/>
  <c r="L81" i="21" l="1"/>
  <c r="J48" i="13"/>
  <c r="K48" i="13"/>
  <c r="L48" i="13"/>
  <c r="M48" i="13"/>
  <c r="I47" i="13"/>
  <c r="I48" i="13"/>
  <c r="I46" i="13"/>
  <c r="A80" i="21" l="1"/>
  <c r="B76" i="21"/>
  <c r="C76" i="21"/>
  <c r="D76" i="21"/>
  <c r="E76" i="21"/>
  <c r="F76" i="21"/>
  <c r="G76" i="21"/>
  <c r="H76" i="21"/>
  <c r="J76" i="21"/>
  <c r="K76" i="21"/>
  <c r="B77" i="21"/>
  <c r="C77" i="21"/>
  <c r="D77" i="21"/>
  <c r="E77" i="21"/>
  <c r="F77" i="21"/>
  <c r="G77" i="21"/>
  <c r="H77" i="21"/>
  <c r="J77" i="21"/>
  <c r="K77" i="21"/>
  <c r="B78" i="21"/>
  <c r="C78" i="21"/>
  <c r="D78" i="21"/>
  <c r="E78" i="21"/>
  <c r="F78" i="21"/>
  <c r="G78" i="21"/>
  <c r="H78" i="21"/>
  <c r="J78" i="21"/>
  <c r="K78" i="21"/>
  <c r="B79" i="21"/>
  <c r="C79" i="21"/>
  <c r="D79" i="21"/>
  <c r="E79" i="21"/>
  <c r="F79" i="21"/>
  <c r="G79" i="21"/>
  <c r="H79" i="21"/>
  <c r="J79" i="21"/>
  <c r="K79" i="21"/>
  <c r="B80" i="21"/>
  <c r="C80" i="21"/>
  <c r="D80" i="21"/>
  <c r="E80" i="21"/>
  <c r="F80" i="21"/>
  <c r="G80" i="21"/>
  <c r="H80" i="21"/>
  <c r="J80" i="21"/>
  <c r="K80" i="21"/>
  <c r="K49" i="22"/>
  <c r="J46" i="13" s="1"/>
  <c r="L49" i="22"/>
  <c r="K46" i="13" s="1"/>
  <c r="M49" i="22"/>
  <c r="L46" i="13" s="1"/>
  <c r="N49" i="22"/>
  <c r="M46" i="13" s="1"/>
  <c r="K50" i="22"/>
  <c r="J47" i="13" s="1"/>
  <c r="L50" i="22"/>
  <c r="K47" i="13" s="1"/>
  <c r="M50" i="22"/>
  <c r="L47" i="13" s="1"/>
  <c r="N50" i="22"/>
  <c r="M47" i="13" s="1"/>
  <c r="L79" i="21" l="1"/>
  <c r="L80" i="21"/>
  <c r="L76" i="21"/>
  <c r="L77" i="21"/>
  <c r="L78" i="21"/>
  <c r="B19" i="15"/>
  <c r="C14" i="7" l="1"/>
  <c r="C11" i="7"/>
  <c r="C10" i="7"/>
  <c r="C9" i="7"/>
  <c r="D9" i="7" s="1"/>
  <c r="I8" i="7"/>
  <c r="C8" i="7"/>
  <c r="I7" i="7"/>
  <c r="C7" i="7"/>
  <c r="I6" i="7"/>
  <c r="C6" i="7"/>
  <c r="J5" i="7"/>
  <c r="F5" i="7" s="1"/>
  <c r="F12" i="7" s="1"/>
  <c r="C12" i="7" s="1"/>
  <c r="C4" i="7"/>
  <c r="F7" i="13"/>
  <c r="E7" i="13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O4" i="6"/>
  <c r="N4" i="6"/>
  <c r="M4" i="6"/>
  <c r="L4" i="6"/>
  <c r="K4" i="6"/>
  <c r="J4" i="6"/>
  <c r="I3" i="6"/>
  <c r="B1" i="6"/>
  <c r="B16" i="15" s="1"/>
  <c r="N48" i="22"/>
  <c r="M45" i="13" s="1"/>
  <c r="M48" i="22"/>
  <c r="L45" i="13" s="1"/>
  <c r="L48" i="22"/>
  <c r="K45" i="13" s="1"/>
  <c r="K48" i="22"/>
  <c r="J45" i="13" s="1"/>
  <c r="N47" i="22"/>
  <c r="M44" i="13" s="1"/>
  <c r="M47" i="22"/>
  <c r="L44" i="13" s="1"/>
  <c r="L47" i="22"/>
  <c r="K47" i="22"/>
  <c r="N46" i="22"/>
  <c r="M46" i="22"/>
  <c r="L46" i="22"/>
  <c r="K46" i="22"/>
  <c r="N45" i="22"/>
  <c r="M42" i="13" s="1"/>
  <c r="M45" i="22"/>
  <c r="L42" i="13" s="1"/>
  <c r="L45" i="22"/>
  <c r="K42" i="13" s="1"/>
  <c r="K45" i="22"/>
  <c r="N44" i="22"/>
  <c r="M44" i="22"/>
  <c r="L41" i="13" s="1"/>
  <c r="L44" i="22"/>
  <c r="K44" i="22"/>
  <c r="N43" i="22"/>
  <c r="M43" i="22"/>
  <c r="L40" i="13" s="1"/>
  <c r="L43" i="22"/>
  <c r="K43" i="22"/>
  <c r="J40" i="13" s="1"/>
  <c r="N42" i="22"/>
  <c r="M42" i="22"/>
  <c r="L42" i="22"/>
  <c r="K42" i="22"/>
  <c r="N41" i="22"/>
  <c r="M41" i="22"/>
  <c r="L38" i="13" s="1"/>
  <c r="L41" i="22"/>
  <c r="K41" i="22"/>
  <c r="N40" i="22"/>
  <c r="M40" i="22"/>
  <c r="L37" i="13" s="1"/>
  <c r="L40" i="22"/>
  <c r="K40" i="22"/>
  <c r="N39" i="22"/>
  <c r="M39" i="22"/>
  <c r="L36" i="13" s="1"/>
  <c r="L39" i="22"/>
  <c r="K39" i="22"/>
  <c r="J36" i="13" s="1"/>
  <c r="N38" i="22"/>
  <c r="M38" i="22"/>
  <c r="L38" i="22"/>
  <c r="K38" i="22"/>
  <c r="N37" i="22"/>
  <c r="M37" i="22"/>
  <c r="L34" i="13" s="1"/>
  <c r="L37" i="22"/>
  <c r="K37" i="22"/>
  <c r="N36" i="22"/>
  <c r="M36" i="22"/>
  <c r="L33" i="13" s="1"/>
  <c r="L36" i="22"/>
  <c r="K36" i="22"/>
  <c r="N35" i="22"/>
  <c r="M35" i="22"/>
  <c r="L32" i="13" s="1"/>
  <c r="L35" i="22"/>
  <c r="K35" i="22"/>
  <c r="J32" i="13" s="1"/>
  <c r="N34" i="22"/>
  <c r="M34" i="22"/>
  <c r="L34" i="22"/>
  <c r="K34" i="22"/>
  <c r="N33" i="22"/>
  <c r="M33" i="22"/>
  <c r="L30" i="13" s="1"/>
  <c r="L33" i="22"/>
  <c r="K33" i="22"/>
  <c r="N32" i="22"/>
  <c r="M32" i="22"/>
  <c r="L29" i="13" s="1"/>
  <c r="L32" i="22"/>
  <c r="K32" i="22"/>
  <c r="N31" i="22"/>
  <c r="M31" i="22"/>
  <c r="L28" i="13" s="1"/>
  <c r="L31" i="22"/>
  <c r="K31" i="22"/>
  <c r="J28" i="13" s="1"/>
  <c r="N30" i="22"/>
  <c r="M30" i="22"/>
  <c r="L30" i="22"/>
  <c r="K30" i="22"/>
  <c r="N29" i="22"/>
  <c r="M29" i="22"/>
  <c r="L29" i="22"/>
  <c r="K29" i="22"/>
  <c r="N28" i="22"/>
  <c r="M28" i="22"/>
  <c r="L28" i="22"/>
  <c r="K28" i="22"/>
  <c r="N27" i="22"/>
  <c r="M27" i="22"/>
  <c r="L27" i="22"/>
  <c r="K27" i="22"/>
  <c r="N26" i="22"/>
  <c r="M26" i="22"/>
  <c r="L26" i="22"/>
  <c r="K26" i="22"/>
  <c r="N25" i="22"/>
  <c r="M25" i="22"/>
  <c r="L25" i="22"/>
  <c r="K25" i="22"/>
  <c r="N24" i="22"/>
  <c r="M24" i="22"/>
  <c r="L24" i="22"/>
  <c r="K21" i="13" s="1"/>
  <c r="K24" i="22"/>
  <c r="N23" i="22"/>
  <c r="M23" i="22"/>
  <c r="L23" i="22"/>
  <c r="K23" i="22"/>
  <c r="N22" i="22"/>
  <c r="M22" i="22"/>
  <c r="L22" i="22"/>
  <c r="K22" i="22"/>
  <c r="N21" i="22"/>
  <c r="M21" i="22"/>
  <c r="L21" i="22"/>
  <c r="K21" i="22"/>
  <c r="N20" i="22"/>
  <c r="M20" i="22"/>
  <c r="L20" i="22"/>
  <c r="K20" i="22"/>
  <c r="N19" i="22"/>
  <c r="M19" i="22"/>
  <c r="L19" i="22"/>
  <c r="K19" i="22"/>
  <c r="N18" i="22"/>
  <c r="M18" i="22"/>
  <c r="L18" i="22"/>
  <c r="K18" i="22"/>
  <c r="N17" i="22"/>
  <c r="M17" i="22"/>
  <c r="L17" i="22"/>
  <c r="K17" i="22"/>
  <c r="N16" i="22"/>
  <c r="M16" i="22"/>
  <c r="L16" i="22"/>
  <c r="K16" i="22"/>
  <c r="N15" i="22"/>
  <c r="M15" i="22"/>
  <c r="L15" i="22"/>
  <c r="K15" i="22"/>
  <c r="N14" i="22"/>
  <c r="M14" i="22"/>
  <c r="L14" i="22"/>
  <c r="K14" i="22"/>
  <c r="N13" i="22"/>
  <c r="M13" i="22"/>
  <c r="L13" i="22"/>
  <c r="K13" i="22"/>
  <c r="N12" i="22"/>
  <c r="M12" i="22"/>
  <c r="L12" i="22"/>
  <c r="K9" i="13" s="1"/>
  <c r="K12" i="22"/>
  <c r="N11" i="22"/>
  <c r="M11" i="22"/>
  <c r="L11" i="22"/>
  <c r="K11" i="22"/>
  <c r="N10" i="22"/>
  <c r="M10" i="22"/>
  <c r="L10" i="22"/>
  <c r="K10" i="22"/>
  <c r="N9" i="22"/>
  <c r="M9" i="22"/>
  <c r="L9" i="22"/>
  <c r="K9" i="22"/>
  <c r="N8" i="22"/>
  <c r="M8" i="22"/>
  <c r="L8" i="22"/>
  <c r="K8" i="22"/>
  <c r="N7" i="22"/>
  <c r="M7" i="22"/>
  <c r="L7" i="22"/>
  <c r="K7" i="22"/>
  <c r="N6" i="22"/>
  <c r="M6" i="22"/>
  <c r="L6" i="22"/>
  <c r="K6" i="22"/>
  <c r="N5" i="22"/>
  <c r="M5" i="22"/>
  <c r="L5" i="22"/>
  <c r="K5" i="22"/>
  <c r="B1" i="22"/>
  <c r="B13" i="15" s="1"/>
  <c r="N84" i="21"/>
  <c r="B11" i="23"/>
  <c r="A79" i="21"/>
  <c r="A78" i="21"/>
  <c r="A77" i="21"/>
  <c r="A76" i="21"/>
  <c r="K75" i="21"/>
  <c r="J75" i="21"/>
  <c r="H75" i="21"/>
  <c r="G75" i="21"/>
  <c r="F75" i="21"/>
  <c r="E75" i="21"/>
  <c r="D75" i="21"/>
  <c r="C75" i="21"/>
  <c r="B75" i="21"/>
  <c r="A75" i="21"/>
  <c r="K74" i="21"/>
  <c r="J74" i="21"/>
  <c r="H74" i="21"/>
  <c r="G74" i="21"/>
  <c r="F74" i="21"/>
  <c r="E74" i="21"/>
  <c r="D74" i="21"/>
  <c r="C74" i="21"/>
  <c r="B74" i="21"/>
  <c r="A74" i="21"/>
  <c r="K73" i="21"/>
  <c r="J73" i="21"/>
  <c r="H73" i="21"/>
  <c r="G73" i="21"/>
  <c r="F73" i="21"/>
  <c r="E73" i="21"/>
  <c r="D73" i="21"/>
  <c r="C73" i="21"/>
  <c r="B73" i="21"/>
  <c r="A73" i="21"/>
  <c r="K72" i="21"/>
  <c r="J72" i="21"/>
  <c r="H72" i="21"/>
  <c r="G72" i="21"/>
  <c r="F72" i="21"/>
  <c r="E72" i="21"/>
  <c r="D72" i="21"/>
  <c r="C72" i="21"/>
  <c r="B72" i="21"/>
  <c r="A72" i="21"/>
  <c r="K71" i="21"/>
  <c r="J71" i="21"/>
  <c r="H71" i="21"/>
  <c r="G71" i="21"/>
  <c r="F71" i="21"/>
  <c r="E71" i="21"/>
  <c r="D71" i="21"/>
  <c r="C71" i="21"/>
  <c r="B71" i="21"/>
  <c r="A71" i="21"/>
  <c r="K70" i="21"/>
  <c r="J70" i="21"/>
  <c r="H70" i="21"/>
  <c r="G70" i="21"/>
  <c r="F70" i="21"/>
  <c r="E70" i="21"/>
  <c r="D70" i="21"/>
  <c r="C70" i="21"/>
  <c r="B70" i="21"/>
  <c r="A70" i="21"/>
  <c r="K69" i="21"/>
  <c r="J69" i="21"/>
  <c r="H69" i="21"/>
  <c r="G69" i="21"/>
  <c r="F69" i="21"/>
  <c r="E69" i="21"/>
  <c r="D69" i="21"/>
  <c r="C69" i="21"/>
  <c r="B69" i="21"/>
  <c r="A69" i="21"/>
  <c r="K68" i="21"/>
  <c r="J68" i="21"/>
  <c r="H68" i="21"/>
  <c r="G68" i="21"/>
  <c r="F68" i="21"/>
  <c r="E68" i="21"/>
  <c r="D68" i="21"/>
  <c r="C68" i="21"/>
  <c r="B68" i="21"/>
  <c r="A68" i="21"/>
  <c r="K67" i="21"/>
  <c r="J67" i="21"/>
  <c r="H67" i="21"/>
  <c r="G67" i="21"/>
  <c r="F67" i="21"/>
  <c r="E67" i="21"/>
  <c r="D67" i="21"/>
  <c r="C67" i="21"/>
  <c r="B67" i="21"/>
  <c r="A67" i="21"/>
  <c r="K66" i="21"/>
  <c r="J66" i="21"/>
  <c r="H66" i="21"/>
  <c r="G66" i="21"/>
  <c r="F66" i="21"/>
  <c r="E66" i="21"/>
  <c r="D66" i="21"/>
  <c r="C66" i="21"/>
  <c r="B66" i="21"/>
  <c r="A66" i="21"/>
  <c r="K65" i="21"/>
  <c r="J65" i="21"/>
  <c r="H65" i="21"/>
  <c r="G65" i="21"/>
  <c r="F65" i="21"/>
  <c r="E65" i="21"/>
  <c r="D65" i="21"/>
  <c r="C65" i="21"/>
  <c r="B65" i="21"/>
  <c r="A65" i="21"/>
  <c r="K64" i="21"/>
  <c r="J64" i="21"/>
  <c r="H64" i="21"/>
  <c r="G64" i="21"/>
  <c r="F64" i="21"/>
  <c r="E64" i="21"/>
  <c r="D64" i="21"/>
  <c r="C64" i="21"/>
  <c r="B64" i="21"/>
  <c r="A64" i="21"/>
  <c r="K63" i="21"/>
  <c r="J63" i="21"/>
  <c r="H63" i="21"/>
  <c r="G63" i="21"/>
  <c r="F63" i="21"/>
  <c r="E63" i="21"/>
  <c r="D63" i="21"/>
  <c r="C63" i="21"/>
  <c r="B63" i="21"/>
  <c r="A63" i="21"/>
  <c r="K62" i="21"/>
  <c r="J62" i="21"/>
  <c r="H62" i="21"/>
  <c r="G62" i="21"/>
  <c r="F62" i="21"/>
  <c r="E62" i="21"/>
  <c r="D62" i="21"/>
  <c r="C62" i="21"/>
  <c r="B62" i="21"/>
  <c r="A62" i="21"/>
  <c r="K61" i="21"/>
  <c r="J61" i="21"/>
  <c r="H61" i="21"/>
  <c r="G61" i="21"/>
  <c r="F61" i="21"/>
  <c r="E61" i="21"/>
  <c r="D61" i="21"/>
  <c r="C61" i="21"/>
  <c r="B61" i="21"/>
  <c r="A61" i="21"/>
  <c r="K60" i="21"/>
  <c r="J60" i="21"/>
  <c r="H60" i="21"/>
  <c r="G60" i="21"/>
  <c r="F60" i="21"/>
  <c r="E60" i="21"/>
  <c r="D60" i="21"/>
  <c r="C60" i="21"/>
  <c r="B60" i="21"/>
  <c r="A60" i="21"/>
  <c r="K59" i="21"/>
  <c r="J59" i="21"/>
  <c r="H59" i="21"/>
  <c r="G59" i="21"/>
  <c r="F59" i="21"/>
  <c r="E59" i="21"/>
  <c r="D59" i="21"/>
  <c r="C59" i="21"/>
  <c r="B59" i="21"/>
  <c r="A59" i="21"/>
  <c r="K58" i="21"/>
  <c r="J58" i="21"/>
  <c r="H58" i="21"/>
  <c r="G58" i="21"/>
  <c r="F58" i="21"/>
  <c r="E58" i="21"/>
  <c r="D58" i="21"/>
  <c r="C58" i="21"/>
  <c r="B58" i="21"/>
  <c r="A58" i="21"/>
  <c r="K57" i="21"/>
  <c r="J57" i="21"/>
  <c r="H57" i="21"/>
  <c r="G57" i="21"/>
  <c r="F57" i="21"/>
  <c r="E57" i="21"/>
  <c r="D57" i="21"/>
  <c r="C57" i="21"/>
  <c r="B57" i="21"/>
  <c r="A57" i="21"/>
  <c r="K56" i="21"/>
  <c r="J56" i="21"/>
  <c r="H56" i="21"/>
  <c r="G56" i="21"/>
  <c r="F56" i="21"/>
  <c r="E56" i="21"/>
  <c r="D56" i="21"/>
  <c r="C56" i="21"/>
  <c r="B56" i="21"/>
  <c r="A56" i="21"/>
  <c r="K55" i="21"/>
  <c r="J55" i="21"/>
  <c r="H55" i="21"/>
  <c r="G55" i="21"/>
  <c r="F55" i="21"/>
  <c r="E55" i="21"/>
  <c r="D55" i="21"/>
  <c r="C55" i="21"/>
  <c r="B55" i="21"/>
  <c r="A55" i="21"/>
  <c r="K54" i="21"/>
  <c r="J54" i="21"/>
  <c r="H54" i="21"/>
  <c r="G54" i="21"/>
  <c r="F54" i="21"/>
  <c r="E54" i="21"/>
  <c r="D54" i="21"/>
  <c r="C54" i="21"/>
  <c r="L54" i="21" s="1"/>
  <c r="B54" i="21"/>
  <c r="A54" i="21"/>
  <c r="K53" i="21"/>
  <c r="J53" i="21"/>
  <c r="F53" i="21"/>
  <c r="E53" i="21"/>
  <c r="D53" i="21"/>
  <c r="C53" i="21"/>
  <c r="B53" i="21"/>
  <c r="A53" i="21"/>
  <c r="K52" i="21"/>
  <c r="J52" i="21"/>
  <c r="E52" i="21"/>
  <c r="D52" i="21"/>
  <c r="C52" i="21"/>
  <c r="B52" i="21"/>
  <c r="A52" i="21"/>
  <c r="K51" i="21"/>
  <c r="J51" i="21"/>
  <c r="E51" i="21"/>
  <c r="D51" i="21"/>
  <c r="C51" i="21"/>
  <c r="B51" i="21"/>
  <c r="A51" i="21"/>
  <c r="K50" i="21"/>
  <c r="J50" i="21"/>
  <c r="E50" i="21"/>
  <c r="D50" i="21"/>
  <c r="C50" i="21"/>
  <c r="B50" i="21"/>
  <c r="A50" i="21"/>
  <c r="K49" i="21"/>
  <c r="J49" i="21"/>
  <c r="E49" i="21"/>
  <c r="D49" i="21"/>
  <c r="C49" i="21"/>
  <c r="B49" i="21"/>
  <c r="A49" i="21"/>
  <c r="K48" i="21"/>
  <c r="J48" i="21"/>
  <c r="E48" i="21"/>
  <c r="D48" i="21"/>
  <c r="C48" i="21"/>
  <c r="B48" i="21"/>
  <c r="A48" i="21"/>
  <c r="K47" i="21"/>
  <c r="J47" i="21"/>
  <c r="E47" i="21"/>
  <c r="D47" i="21"/>
  <c r="C47" i="21"/>
  <c r="B47" i="21"/>
  <c r="A47" i="21"/>
  <c r="K46" i="21"/>
  <c r="J46" i="21"/>
  <c r="E46" i="21"/>
  <c r="D46" i="21"/>
  <c r="C46" i="21"/>
  <c r="B46" i="21"/>
  <c r="A46" i="21"/>
  <c r="K45" i="21"/>
  <c r="J45" i="21"/>
  <c r="E45" i="21"/>
  <c r="D45" i="21"/>
  <c r="C45" i="21"/>
  <c r="B45" i="21"/>
  <c r="A45" i="21"/>
  <c r="K44" i="21"/>
  <c r="D44" i="21"/>
  <c r="C44" i="21"/>
  <c r="B44" i="21"/>
  <c r="A44" i="21"/>
  <c r="K43" i="21"/>
  <c r="D43" i="21"/>
  <c r="C43" i="21"/>
  <c r="B43" i="21"/>
  <c r="A43" i="21"/>
  <c r="K42" i="21"/>
  <c r="D42" i="21"/>
  <c r="C42" i="21"/>
  <c r="B42" i="21"/>
  <c r="A42" i="21"/>
  <c r="K41" i="21"/>
  <c r="D41" i="21"/>
  <c r="C41" i="21"/>
  <c r="B41" i="21"/>
  <c r="A41" i="21"/>
  <c r="K40" i="21"/>
  <c r="D40" i="21"/>
  <c r="C40" i="21"/>
  <c r="B40" i="21"/>
  <c r="A40" i="21"/>
  <c r="K39" i="21"/>
  <c r="D39" i="21"/>
  <c r="C39" i="21"/>
  <c r="B39" i="21"/>
  <c r="A39" i="21"/>
  <c r="K38" i="21"/>
  <c r="D38" i="21"/>
  <c r="C38" i="21"/>
  <c r="B38" i="21"/>
  <c r="A38" i="21"/>
  <c r="K37" i="21"/>
  <c r="D37" i="21"/>
  <c r="C37" i="21"/>
  <c r="B37" i="21"/>
  <c r="A37" i="21"/>
  <c r="K36" i="21"/>
  <c r="D36" i="21"/>
  <c r="C36" i="21"/>
  <c r="B36" i="21"/>
  <c r="A36" i="21"/>
  <c r="K35" i="21"/>
  <c r="D35" i="21"/>
  <c r="C35" i="21"/>
  <c r="B35" i="21"/>
  <c r="A35" i="21"/>
  <c r="K34" i="21"/>
  <c r="D34" i="21"/>
  <c r="C34" i="21"/>
  <c r="B34" i="21"/>
  <c r="A34" i="21"/>
  <c r="K33" i="21"/>
  <c r="D33" i="21"/>
  <c r="C33" i="21"/>
  <c r="B33" i="21"/>
  <c r="A33" i="21"/>
  <c r="K32" i="21"/>
  <c r="D32" i="21"/>
  <c r="C32" i="21"/>
  <c r="B32" i="21"/>
  <c r="A32" i="21"/>
  <c r="K31" i="21"/>
  <c r="D31" i="21"/>
  <c r="C31" i="21"/>
  <c r="B31" i="21"/>
  <c r="A31" i="21"/>
  <c r="K30" i="21"/>
  <c r="D30" i="21"/>
  <c r="C30" i="21"/>
  <c r="B30" i="21"/>
  <c r="A30" i="21"/>
  <c r="K29" i="21"/>
  <c r="D29" i="21"/>
  <c r="C29" i="21"/>
  <c r="B29" i="21"/>
  <c r="A29" i="21"/>
  <c r="K28" i="21"/>
  <c r="D28" i="21"/>
  <c r="C28" i="21"/>
  <c r="B28" i="21"/>
  <c r="A28" i="21"/>
  <c r="K27" i="21"/>
  <c r="D27" i="21"/>
  <c r="C27" i="21"/>
  <c r="B27" i="21"/>
  <c r="A27" i="21"/>
  <c r="K26" i="21"/>
  <c r="D26" i="21"/>
  <c r="C26" i="21"/>
  <c r="B26" i="21"/>
  <c r="L26" i="21" s="1"/>
  <c r="A26" i="21"/>
  <c r="K25" i="21"/>
  <c r="D25" i="21"/>
  <c r="C25" i="21"/>
  <c r="B25" i="21"/>
  <c r="A25" i="21"/>
  <c r="K24" i="21"/>
  <c r="D24" i="21"/>
  <c r="C24" i="21"/>
  <c r="B24" i="21"/>
  <c r="A24" i="21"/>
  <c r="K23" i="21"/>
  <c r="D23" i="21"/>
  <c r="B23" i="21"/>
  <c r="A23" i="21"/>
  <c r="K22" i="21"/>
  <c r="D22" i="21"/>
  <c r="B22" i="21"/>
  <c r="A22" i="21"/>
  <c r="K21" i="21"/>
  <c r="L21" i="21" s="1"/>
  <c r="D21" i="21"/>
  <c r="B21" i="21"/>
  <c r="A21" i="21"/>
  <c r="K20" i="21"/>
  <c r="D20" i="21"/>
  <c r="B20" i="21"/>
  <c r="A20" i="21"/>
  <c r="K19" i="21"/>
  <c r="D19" i="21"/>
  <c r="B19" i="21"/>
  <c r="A19" i="21"/>
  <c r="K18" i="21"/>
  <c r="L18" i="21" s="1"/>
  <c r="D18" i="21"/>
  <c r="B18" i="21"/>
  <c r="A18" i="21"/>
  <c r="L17" i="21"/>
  <c r="K17" i="21"/>
  <c r="D17" i="21"/>
  <c r="B17" i="21"/>
  <c r="A17" i="21"/>
  <c r="K16" i="21"/>
  <c r="D16" i="21"/>
  <c r="B16" i="21"/>
  <c r="A16" i="21"/>
  <c r="K15" i="21"/>
  <c r="D15" i="21"/>
  <c r="B15" i="21"/>
  <c r="A15" i="21"/>
  <c r="K14" i="21"/>
  <c r="D14" i="21"/>
  <c r="B14" i="21"/>
  <c r="A14" i="21"/>
  <c r="K13" i="21"/>
  <c r="D13" i="21"/>
  <c r="B13" i="21"/>
  <c r="A13" i="21"/>
  <c r="K12" i="21"/>
  <c r="D12" i="21"/>
  <c r="B12" i="21"/>
  <c r="A12" i="21"/>
  <c r="K11" i="21"/>
  <c r="D11" i="21"/>
  <c r="B11" i="21"/>
  <c r="A11" i="21"/>
  <c r="K10" i="21"/>
  <c r="D10" i="21"/>
  <c r="B10" i="21"/>
  <c r="A10" i="21"/>
  <c r="K9" i="21"/>
  <c r="D9" i="21"/>
  <c r="B9" i="21"/>
  <c r="A9" i="21"/>
  <c r="K8" i="21"/>
  <c r="D8" i="21"/>
  <c r="B8" i="21"/>
  <c r="A8" i="21"/>
  <c r="K7" i="21"/>
  <c r="D7" i="21"/>
  <c r="B7" i="21"/>
  <c r="A7" i="21"/>
  <c r="K6" i="21"/>
  <c r="D6" i="21"/>
  <c r="B6" i="21"/>
  <c r="A6" i="21"/>
  <c r="K5" i="21"/>
  <c r="D5" i="21"/>
  <c r="B5" i="21"/>
  <c r="A5" i="21"/>
  <c r="Y4" i="21"/>
  <c r="X4" i="21"/>
  <c r="W4" i="21"/>
  <c r="V4" i="21"/>
  <c r="U4" i="21"/>
  <c r="T4" i="21"/>
  <c r="S4" i="21"/>
  <c r="R4" i="21"/>
  <c r="Q4" i="21"/>
  <c r="P4" i="21"/>
  <c r="O4" i="21"/>
  <c r="N3" i="21"/>
  <c r="N1" i="21"/>
  <c r="B1" i="21"/>
  <c r="B10" i="15" s="1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B14" i="23"/>
  <c r="C8" i="23" s="1"/>
  <c r="B13" i="23"/>
  <c r="B10" i="23"/>
  <c r="C10" i="23" s="1"/>
  <c r="B9" i="23"/>
  <c r="C9" i="23" s="1"/>
  <c r="B7" i="23"/>
  <c r="C7" i="23" s="1"/>
  <c r="B6" i="23"/>
  <c r="B5" i="23"/>
  <c r="C5" i="23" s="1"/>
  <c r="B4" i="23"/>
  <c r="C4" i="23" s="1"/>
  <c r="B3" i="23"/>
  <c r="C3" i="23" s="1"/>
  <c r="I53" i="13"/>
  <c r="I52" i="13"/>
  <c r="I50" i="13"/>
  <c r="I45" i="13"/>
  <c r="K44" i="13"/>
  <c r="J44" i="13"/>
  <c r="I44" i="13"/>
  <c r="M43" i="13"/>
  <c r="L43" i="13"/>
  <c r="K43" i="13"/>
  <c r="J43" i="13"/>
  <c r="I43" i="13"/>
  <c r="J42" i="13"/>
  <c r="I42" i="13"/>
  <c r="M41" i="13"/>
  <c r="K41" i="13"/>
  <c r="J41" i="13"/>
  <c r="I41" i="13"/>
  <c r="M40" i="13"/>
  <c r="K40" i="13"/>
  <c r="I40" i="13"/>
  <c r="M39" i="13"/>
  <c r="L39" i="13"/>
  <c r="K39" i="13"/>
  <c r="J39" i="13"/>
  <c r="I39" i="13"/>
  <c r="M38" i="13"/>
  <c r="K38" i="13"/>
  <c r="J38" i="13"/>
  <c r="I38" i="13"/>
  <c r="M37" i="13"/>
  <c r="K37" i="13"/>
  <c r="J37" i="13"/>
  <c r="I37" i="13"/>
  <c r="M36" i="13"/>
  <c r="K36" i="13"/>
  <c r="I36" i="13"/>
  <c r="M35" i="13"/>
  <c r="L35" i="13"/>
  <c r="K35" i="13"/>
  <c r="J35" i="13"/>
  <c r="I35" i="13"/>
  <c r="M34" i="13"/>
  <c r="K34" i="13"/>
  <c r="J34" i="13"/>
  <c r="I34" i="13"/>
  <c r="M33" i="13"/>
  <c r="K33" i="13"/>
  <c r="J33" i="13"/>
  <c r="I33" i="13"/>
  <c r="M32" i="13"/>
  <c r="K32" i="13"/>
  <c r="I32" i="13"/>
  <c r="M31" i="13"/>
  <c r="L31" i="13"/>
  <c r="K31" i="13"/>
  <c r="J31" i="13"/>
  <c r="I31" i="13"/>
  <c r="M30" i="13"/>
  <c r="K30" i="13"/>
  <c r="J30" i="13"/>
  <c r="I30" i="13"/>
  <c r="M29" i="13"/>
  <c r="K29" i="13"/>
  <c r="J29" i="13"/>
  <c r="I29" i="13"/>
  <c r="M28" i="13"/>
  <c r="K28" i="13"/>
  <c r="I28" i="13"/>
  <c r="M27" i="13"/>
  <c r="L27" i="13"/>
  <c r="K27" i="13"/>
  <c r="J27" i="13"/>
  <c r="I27" i="13"/>
  <c r="M26" i="13"/>
  <c r="L26" i="13"/>
  <c r="K26" i="13"/>
  <c r="J26" i="13"/>
  <c r="I26" i="13"/>
  <c r="M25" i="13"/>
  <c r="L25" i="13"/>
  <c r="K25" i="13"/>
  <c r="J25" i="13"/>
  <c r="I25" i="13"/>
  <c r="M24" i="13"/>
  <c r="L24" i="13"/>
  <c r="K24" i="13"/>
  <c r="J24" i="13"/>
  <c r="I24" i="13"/>
  <c r="M23" i="13"/>
  <c r="L23" i="13"/>
  <c r="K23" i="13"/>
  <c r="J23" i="13"/>
  <c r="I23" i="13"/>
  <c r="M22" i="13"/>
  <c r="L22" i="13"/>
  <c r="K22" i="13"/>
  <c r="J22" i="13"/>
  <c r="I22" i="13"/>
  <c r="M21" i="13"/>
  <c r="L21" i="13"/>
  <c r="J21" i="13"/>
  <c r="I21" i="13"/>
  <c r="M20" i="13"/>
  <c r="L20" i="13"/>
  <c r="K20" i="13"/>
  <c r="J20" i="13"/>
  <c r="I20" i="13"/>
  <c r="M19" i="13"/>
  <c r="L19" i="13"/>
  <c r="K19" i="13"/>
  <c r="J19" i="13"/>
  <c r="I19" i="13"/>
  <c r="M18" i="13"/>
  <c r="L18" i="13"/>
  <c r="K18" i="13"/>
  <c r="J18" i="13"/>
  <c r="I18" i="13"/>
  <c r="M17" i="13"/>
  <c r="L17" i="13"/>
  <c r="K17" i="13"/>
  <c r="J17" i="13"/>
  <c r="I17" i="13"/>
  <c r="M16" i="13"/>
  <c r="L16" i="13"/>
  <c r="K16" i="13"/>
  <c r="J16" i="13"/>
  <c r="I16" i="13"/>
  <c r="M15" i="13"/>
  <c r="L15" i="13"/>
  <c r="K15" i="13"/>
  <c r="J15" i="13"/>
  <c r="I15" i="13"/>
  <c r="M14" i="13"/>
  <c r="L14" i="13"/>
  <c r="K14" i="13"/>
  <c r="J14" i="13"/>
  <c r="I14" i="13"/>
  <c r="M13" i="13"/>
  <c r="L13" i="13"/>
  <c r="K13" i="13"/>
  <c r="J13" i="13"/>
  <c r="I13" i="13"/>
  <c r="M12" i="13"/>
  <c r="L12" i="13"/>
  <c r="K12" i="13"/>
  <c r="J12" i="13"/>
  <c r="I12" i="13"/>
  <c r="M11" i="13"/>
  <c r="L11" i="13"/>
  <c r="K11" i="13"/>
  <c r="J11" i="13"/>
  <c r="I11" i="13"/>
  <c r="M10" i="13"/>
  <c r="L10" i="13"/>
  <c r="K10" i="13"/>
  <c r="J10" i="13"/>
  <c r="I10" i="13"/>
  <c r="A10" i="13"/>
  <c r="M9" i="13"/>
  <c r="L9" i="13"/>
  <c r="J9" i="13"/>
  <c r="I9" i="13"/>
  <c r="M8" i="13"/>
  <c r="L8" i="13"/>
  <c r="K8" i="13"/>
  <c r="J8" i="13"/>
  <c r="I8" i="13"/>
  <c r="M7" i="13"/>
  <c r="L7" i="13"/>
  <c r="K7" i="13"/>
  <c r="J7" i="13"/>
  <c r="I7" i="13"/>
  <c r="D7" i="13"/>
  <c r="C7" i="13"/>
  <c r="B7" i="13"/>
  <c r="A7" i="13"/>
  <c r="A3" i="13" s="1"/>
  <c r="M6" i="13"/>
  <c r="L6" i="13"/>
  <c r="K6" i="13"/>
  <c r="J6" i="13"/>
  <c r="G6" i="13"/>
  <c r="D6" i="13"/>
  <c r="C6" i="13"/>
  <c r="B6" i="13"/>
  <c r="J5" i="13"/>
  <c r="I5" i="13"/>
  <c r="B5" i="13"/>
  <c r="A5" i="13"/>
  <c r="I1" i="13"/>
  <c r="A19" i="15"/>
  <c r="A16" i="15"/>
  <c r="A13" i="15"/>
  <c r="A10" i="15"/>
  <c r="A7" i="15"/>
  <c r="L66" i="21" l="1"/>
  <c r="L13" i="21"/>
  <c r="L16" i="21"/>
  <c r="L70" i="21"/>
  <c r="C6" i="23"/>
  <c r="L62" i="21"/>
  <c r="L74" i="21"/>
  <c r="L12" i="21"/>
  <c r="C13" i="23"/>
  <c r="C5" i="7"/>
  <c r="D12" i="7"/>
  <c r="C18" i="7" s="1"/>
  <c r="I5" i="7"/>
  <c r="D4" i="7"/>
  <c r="D6" i="7"/>
  <c r="L58" i="21"/>
  <c r="L41" i="21"/>
  <c r="L43" i="21"/>
  <c r="L45" i="21"/>
  <c r="L49" i="21"/>
  <c r="L7" i="21"/>
  <c r="L9" i="21"/>
  <c r="L28" i="21"/>
  <c r="L32" i="21"/>
  <c r="L36" i="21"/>
  <c r="L40" i="21"/>
  <c r="L50" i="21"/>
  <c r="C11" i="23"/>
  <c r="L5" i="21"/>
  <c r="L23" i="21"/>
  <c r="L25" i="21"/>
  <c r="B1" i="13"/>
  <c r="B7" i="15" s="1"/>
  <c r="I3" i="13"/>
  <c r="D3" i="21"/>
  <c r="O1" i="21"/>
  <c r="B2" i="23"/>
  <c r="C2" i="23" s="1"/>
  <c r="L6" i="21"/>
  <c r="L11" i="21"/>
  <c r="L22" i="21"/>
  <c r="L29" i="21"/>
  <c r="L33" i="21"/>
  <c r="L37" i="21"/>
  <c r="L44" i="21"/>
  <c r="L48" i="21"/>
  <c r="L53" i="21"/>
  <c r="L55" i="21"/>
  <c r="L57" i="21"/>
  <c r="L59" i="21"/>
  <c r="L61" i="21"/>
  <c r="L63" i="21"/>
  <c r="L65" i="21"/>
  <c r="L67" i="21"/>
  <c r="L69" i="21"/>
  <c r="L71" i="21"/>
  <c r="L73" i="21"/>
  <c r="L75" i="21"/>
  <c r="C12" i="23"/>
  <c r="C14" i="23"/>
  <c r="L10" i="21"/>
  <c r="L15" i="21"/>
  <c r="L20" i="21"/>
  <c r="L30" i="21"/>
  <c r="L34" i="21"/>
  <c r="L38" i="21"/>
  <c r="L47" i="21"/>
  <c r="L52" i="21"/>
  <c r="L8" i="21"/>
  <c r="L14" i="21"/>
  <c r="L19" i="21"/>
  <c r="L24" i="21"/>
  <c r="L27" i="21"/>
  <c r="L31" i="21"/>
  <c r="L35" i="21"/>
  <c r="L39" i="21"/>
  <c r="L42" i="21"/>
  <c r="L46" i="21"/>
  <c r="L51" i="21"/>
  <c r="L56" i="21"/>
  <c r="L60" i="21"/>
  <c r="L64" i="21"/>
  <c r="L68" i="21"/>
  <c r="L72" i="21"/>
  <c r="D11" i="7"/>
  <c r="H3" i="7"/>
  <c r="D5" i="7"/>
  <c r="D7" i="7"/>
  <c r="D10" i="7"/>
  <c r="C13" i="7"/>
  <c r="C19" i="7" s="1"/>
  <c r="D8" i="7"/>
  <c r="J1" i="13" l="1"/>
  <c r="A17" i="7"/>
</calcChain>
</file>

<file path=xl/sharedStrings.xml><?xml version="1.0" encoding="utf-8"?>
<sst xmlns="http://schemas.openxmlformats.org/spreadsheetml/2006/main" count="753" uniqueCount="96">
  <si>
    <t>%</t>
  </si>
  <si>
    <t>Chart</t>
  </si>
  <si>
    <t>Data</t>
  </si>
  <si>
    <t>State</t>
  </si>
  <si>
    <t>Employers</t>
  </si>
  <si>
    <t>Insured persons</t>
  </si>
  <si>
    <t>Municipalities</t>
  </si>
  <si>
    <t>Other sources</t>
  </si>
  <si>
    <t>Total</t>
  </si>
  <si>
    <t>Year</t>
  </si>
  <si>
    <t>Percentage</t>
  </si>
  <si>
    <t>Million euros</t>
  </si>
  <si>
    <t>Pension insurance</t>
  </si>
  <si>
    <t>Health insurance</t>
  </si>
  <si>
    <t>Rehabilitation</t>
  </si>
  <si>
    <t>Unemployment benefits</t>
  </si>
  <si>
    <t>Family allowances</t>
  </si>
  <si>
    <t>General housing allowance</t>
  </si>
  <si>
    <t>Administration expenses</t>
  </si>
  <si>
    <t>Others</t>
  </si>
  <si>
    <t>Other benefits</t>
  </si>
  <si>
    <t>National pension insurance</t>
  </si>
  <si>
    <t>(Average for the year)</t>
  </si>
  <si>
    <t>(At year-end)</t>
  </si>
  <si>
    <t>General housing allowances</t>
  </si>
  <si>
    <t>Inflation factors</t>
  </si>
  <si>
    <t>Factor</t>
  </si>
  <si>
    <t>Source: Ministry of Social Affairs and Health, The Social Insurance Institution of Finland (Kela)</t>
  </si>
  <si>
    <t>Kela</t>
  </si>
  <si>
    <t>Further information:</t>
  </si>
  <si>
    <t>Kela benefits / GDP*</t>
  </si>
  <si>
    <t>Social expenditure /
GDP*</t>
  </si>
  <si>
    <t>Other social expenditure*</t>
  </si>
  <si>
    <t>Total social expenditure*</t>
  </si>
  <si>
    <t>* Estimate</t>
  </si>
  <si>
    <t>Benefits for students</t>
  </si>
  <si>
    <t>-</t>
  </si>
  <si>
    <t xml:space="preserve">Million euros </t>
  </si>
  <si>
    <t>(nominal rate)</t>
  </si>
  <si>
    <t>Kela benefits</t>
  </si>
  <si>
    <t>Kela benefits / social expenditure*</t>
  </si>
  <si>
    <t>Kela benefits / total wage bill*</t>
  </si>
  <si>
    <t>Child day care subsidies eg.</t>
  </si>
  <si>
    <t>1.1</t>
  </si>
  <si>
    <t>1.2</t>
  </si>
  <si>
    <t>1.3</t>
  </si>
  <si>
    <t>1.4</t>
  </si>
  <si>
    <t>1.5</t>
  </si>
  <si>
    <t>.</t>
  </si>
  <si>
    <t xml:space="preserve"> </t>
  </si>
  <si>
    <t>The Social Insurance Institution (Kela)</t>
  </si>
  <si>
    <t>tilastot@kela.fi</t>
  </si>
  <si>
    <t>EXPENDITURE</t>
  </si>
  <si>
    <t>Benefits and compensations</t>
  </si>
  <si>
    <t>Child day care subsidies</t>
  </si>
  <si>
    <t>Other</t>
  </si>
  <si>
    <t>TOTAL EXPENDITURE</t>
  </si>
  <si>
    <t>RECIPIENTS OF Kela BENEFITS</t>
  </si>
  <si>
    <t>1000(s)</t>
  </si>
  <si>
    <t>Year-on-year change, %</t>
  </si>
  <si>
    <r>
      <t>Pensions (</t>
    </r>
    <r>
      <rPr>
        <i/>
        <sz val="10"/>
        <rFont val="Helvetica"/>
        <family val="2"/>
      </rPr>
      <t>31.12.)</t>
    </r>
  </si>
  <si>
    <r>
      <t>Disability benefits (</t>
    </r>
    <r>
      <rPr>
        <i/>
        <sz val="10"/>
        <rFont val="Helvetica"/>
        <family val="2"/>
      </rPr>
      <t>31.12.)</t>
    </r>
  </si>
  <si>
    <t>Sickness allowances</t>
  </si>
  <si>
    <t>Parenthood allowances</t>
  </si>
  <si>
    <t>Refunds of medical expenses</t>
  </si>
  <si>
    <t>Rehabilitation services</t>
  </si>
  <si>
    <t>Rehabilitation allowance</t>
  </si>
  <si>
    <t>Basic unemployment allowance</t>
  </si>
  <si>
    <t>Labour market subsidy</t>
  </si>
  <si>
    <r>
      <t xml:space="preserve">Family allowance </t>
    </r>
    <r>
      <rPr>
        <i/>
        <sz val="10"/>
        <rFont val="Helvetica"/>
        <family val="2"/>
      </rPr>
      <t>(31.12.),</t>
    </r>
    <r>
      <rPr>
        <sz val="10"/>
        <rFont val="Helvetica"/>
        <family val="2"/>
      </rPr>
      <t xml:space="preserve"> </t>
    </r>
    <r>
      <rPr>
        <i/>
        <sz val="10"/>
        <rFont val="Helvetica"/>
        <family val="2"/>
      </rPr>
      <t>children</t>
    </r>
  </si>
  <si>
    <r>
      <t xml:space="preserve">Child day care allowance, </t>
    </r>
    <r>
      <rPr>
        <i/>
        <sz val="10"/>
        <rFont val="Helvetica"/>
        <family val="2"/>
      </rPr>
      <t>children</t>
    </r>
  </si>
  <si>
    <r>
      <t>Maternity and adoption grants,</t>
    </r>
    <r>
      <rPr>
        <i/>
        <sz val="10"/>
        <rFont val="Helvetica"/>
        <family val="2"/>
      </rPr>
      <t xml:space="preserve"> children</t>
    </r>
  </si>
  <si>
    <r>
      <t xml:space="preserve">Child maintenance allowance </t>
    </r>
    <r>
      <rPr>
        <i/>
        <sz val="10"/>
        <rFont val="Helvetica"/>
        <family val="2"/>
      </rPr>
      <t>(31.12.), children</t>
    </r>
  </si>
  <si>
    <r>
      <t xml:space="preserve">General housing allowances </t>
    </r>
    <r>
      <rPr>
        <i/>
        <sz val="10"/>
        <rFont val="Helvetica"/>
        <family val="2"/>
      </rPr>
      <t>(31.12.), families</t>
    </r>
  </si>
  <si>
    <t>Conscript's allowances</t>
  </si>
  <si>
    <r>
      <t>Interpreting services for people with disabilities</t>
    </r>
    <r>
      <rPr>
        <i/>
        <sz val="10"/>
        <rFont val="Arial"/>
        <family val="2"/>
      </rPr>
      <t xml:space="preserve"> (31.12.)</t>
    </r>
  </si>
  <si>
    <t>Social expenditure</t>
  </si>
  <si>
    <t>Total wage bill</t>
  </si>
  <si>
    <t>GDP</t>
  </si>
  <si>
    <t>*</t>
  </si>
  <si>
    <t>Euros</t>
  </si>
  <si>
    <t>Compensation for travel expenses for front-veterans</t>
  </si>
  <si>
    <t>Other benefits, total</t>
  </si>
  <si>
    <t>Child Care Allowance</t>
  </si>
  <si>
    <t>Maternity grant</t>
  </si>
  <si>
    <t>Adoption grant</t>
  </si>
  <si>
    <t>Child maintenance allowance (=child maintenance-allowance–recovered child maintenance allowances)</t>
  </si>
  <si>
    <t>Conscript’s allowance</t>
  </si>
  <si>
    <t>Interpreting services for the disabled</t>
  </si>
  <si>
    <t>Euro</t>
  </si>
  <si>
    <t>Basic social assistance</t>
  </si>
  <si>
    <t>* The figures for 2021 are estimates. GDP figures for 2019–2021, social expenditure figures for 2019–2021 and wage bill figures for 2019–2021 are also estimates.</t>
  </si>
  <si>
    <t>Sosiaalipalvelu valtion korvauksissa</t>
  </si>
  <si>
    <t>Expenditures by Kela and other social expenditure in 2022</t>
  </si>
  <si>
    <t>Statistical Information Service 24.3.2023</t>
  </si>
  <si>
    <t>Student health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</si>
</sst>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"/>
    <numFmt numFmtId="165" formatCode="#,##0.0"/>
    <numFmt numFmtId="166" formatCode="0.000"/>
    <numFmt numFmtId="167" formatCode="#,##0.00_ ;\-#,##0.00\ "/>
  </numFmts>
  <fonts count="28" x14ac:knownFonts="1">
    <font>
      <sz val="10"/>
      <name val="Arial"/>
    </font>
    <font>
      <sz val="12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u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10"/>
      <name val="Helv"/>
    </font>
    <font>
      <sz val="10"/>
      <color theme="0"/>
      <name val="Arial"/>
      <family val="2"/>
    </font>
    <font>
      <u/>
      <sz val="10"/>
      <color indexed="10"/>
      <name val="Arial"/>
      <family val="2"/>
    </font>
    <font>
      <sz val="10"/>
      <name val="Helvetica"/>
      <family val="2"/>
    </font>
    <font>
      <i/>
      <sz val="10"/>
      <name val="Helvetica"/>
      <family val="2"/>
    </font>
    <font>
      <u/>
      <sz val="10"/>
      <color rgb="FFFF000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u/>
      <sz val="10"/>
      <color rgb="FFEE145B"/>
      <name val="Arial"/>
      <family val="2"/>
    </font>
    <font>
      <sz val="12"/>
      <color indexed="18"/>
      <name val="Arial"/>
      <family val="2"/>
    </font>
    <font>
      <u/>
      <sz val="12"/>
      <color indexed="18"/>
      <name val="Arial"/>
      <family val="2"/>
    </font>
    <font>
      <u/>
      <sz val="10"/>
      <color rgb="FFEE145B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0" fontId="4" fillId="0" borderId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vertical="top"/>
    </xf>
    <xf numFmtId="0" fontId="3" fillId="0" borderId="0">
      <alignment horizontal="left"/>
    </xf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167" fontId="4" fillId="0" borderId="0" applyFill="0" applyBorder="0"/>
    <xf numFmtId="0" fontId="10" fillId="0" borderId="0"/>
    <xf numFmtId="44" fontId="10" fillId="0" borderId="0" applyNumberFormat="0" applyFont="0" applyFill="0" applyBorder="0" applyAlignment="0" applyProtection="0"/>
    <xf numFmtId="0" fontId="10" fillId="0" borderId="0" applyNumberFormat="0"/>
  </cellStyleXfs>
  <cellXfs count="20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quotePrefix="1" applyFont="1" applyAlignment="1">
      <alignment horizontal="left"/>
    </xf>
    <xf numFmtId="0" fontId="4" fillId="0" borderId="0" xfId="0" applyFont="1"/>
    <xf numFmtId="0" fontId="5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1" fillId="0" borderId="0" xfId="0" applyFont="1" applyBorder="1"/>
    <xf numFmtId="164" fontId="4" fillId="0" borderId="0" xfId="0" applyNumberFormat="1" applyFont="1"/>
    <xf numFmtId="0" fontId="4" fillId="0" borderId="0" xfId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vertical="top"/>
    </xf>
    <xf numFmtId="0" fontId="3" fillId="0" borderId="0" xfId="5" applyFont="1">
      <alignment horizontal="left"/>
    </xf>
    <xf numFmtId="0" fontId="1" fillId="0" borderId="0" xfId="0" applyNumberFormat="1" applyFont="1" applyAlignment="1"/>
    <xf numFmtId="0" fontId="1" fillId="0" borderId="0" xfId="0" applyNumberFormat="1" applyFont="1" applyAlignment="1">
      <alignment vertical="top"/>
    </xf>
    <xf numFmtId="0" fontId="4" fillId="0" borderId="0" xfId="1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vertical="top"/>
    </xf>
    <xf numFmtId="0" fontId="5" fillId="2" borderId="0" xfId="7" applyFont="1" applyFill="1"/>
    <xf numFmtId="0" fontId="4" fillId="2" borderId="0" xfId="7" applyFill="1"/>
    <xf numFmtId="0" fontId="4" fillId="0" borderId="0" xfId="7"/>
    <xf numFmtId="0" fontId="4" fillId="2" borderId="0" xfId="7" applyFill="1" applyAlignment="1">
      <alignment horizontal="right"/>
    </xf>
    <xf numFmtId="0" fontId="12" fillId="2" borderId="0" xfId="7" applyFont="1" applyFill="1"/>
    <xf numFmtId="164" fontId="12" fillId="2" borderId="0" xfId="7" applyNumberFormat="1" applyFont="1" applyFill="1"/>
    <xf numFmtId="3" fontId="13" fillId="2" borderId="0" xfId="11" applyNumberFormat="1" applyFont="1" applyFill="1" applyBorder="1" applyAlignment="1">
      <alignment horizontal="right"/>
    </xf>
    <xf numFmtId="164" fontId="4" fillId="2" borderId="0" xfId="7" applyNumberFormat="1" applyFill="1"/>
    <xf numFmtId="0" fontId="4" fillId="2" borderId="0" xfId="7" applyFill="1" applyAlignment="1">
      <alignment horizontal="right" wrapText="1"/>
    </xf>
    <xf numFmtId="0" fontId="13" fillId="2" borderId="0" xfId="11" applyFont="1" applyFill="1" applyBorder="1"/>
    <xf numFmtId="165" fontId="13" fillId="2" borderId="0" xfId="11" applyNumberFormat="1" applyFont="1" applyFill="1" applyBorder="1" applyAlignment="1">
      <alignment horizontal="right"/>
    </xf>
    <xf numFmtId="0" fontId="13" fillId="2" borderId="0" xfId="11" applyFont="1" applyFill="1"/>
    <xf numFmtId="0" fontId="15" fillId="2" borderId="0" xfId="7" applyFont="1" applyFill="1"/>
    <xf numFmtId="0" fontId="15" fillId="2" borderId="0" xfId="7" applyFont="1" applyFill="1" applyBorder="1"/>
    <xf numFmtId="164" fontId="15" fillId="2" borderId="0" xfId="7" applyNumberFormat="1" applyFont="1" applyFill="1"/>
    <xf numFmtId="0" fontId="4" fillId="0" borderId="0" xfId="7" applyFill="1"/>
    <xf numFmtId="3" fontId="4" fillId="0" borderId="0" xfId="0" applyNumberFormat="1" applyFont="1" applyFill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3" fontId="4" fillId="0" borderId="0" xfId="7" applyNumberFormat="1" applyFill="1"/>
    <xf numFmtId="3" fontId="11" fillId="2" borderId="0" xfId="7" applyNumberFormat="1" applyFont="1" applyFill="1"/>
    <xf numFmtId="0" fontId="13" fillId="2" borderId="0" xfId="11" applyFont="1" applyFill="1" applyBorder="1" applyAlignment="1">
      <alignment horizontal="left" indent="1"/>
    </xf>
    <xf numFmtId="1" fontId="4" fillId="0" borderId="0" xfId="0" applyNumberFormat="1" applyFont="1"/>
    <xf numFmtId="0" fontId="4" fillId="0" borderId="0" xfId="0" quotePrefix="1" applyFont="1" applyAlignment="1" applyProtection="1">
      <alignment horizontal="left"/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 indent="2"/>
    </xf>
    <xf numFmtId="164" fontId="4" fillId="0" borderId="0" xfId="0" applyNumberFormat="1" applyFont="1" applyAlignment="1">
      <alignment horizontal="right" indent="3"/>
    </xf>
    <xf numFmtId="0" fontId="4" fillId="0" borderId="0" xfId="1" applyFont="1" applyProtection="1">
      <protection locked="0"/>
    </xf>
    <xf numFmtId="3" fontId="18" fillId="0" borderId="0" xfId="0" applyNumberFormat="1" applyFont="1"/>
    <xf numFmtId="3" fontId="18" fillId="0" borderId="1" xfId="0" applyNumberFormat="1" applyFont="1" applyBorder="1"/>
    <xf numFmtId="165" fontId="4" fillId="0" borderId="1" xfId="0" applyNumberFormat="1" applyFont="1" applyBorder="1"/>
    <xf numFmtId="3" fontId="4" fillId="0" borderId="0" xfId="0" applyNumberFormat="1" applyFont="1"/>
    <xf numFmtId="0" fontId="4" fillId="0" borderId="0" xfId="0" applyFont="1" applyBorder="1" applyAlignment="1"/>
    <xf numFmtId="165" fontId="4" fillId="0" borderId="0" xfId="0" applyNumberFormat="1" applyFont="1"/>
    <xf numFmtId="164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3" fontId="4" fillId="0" borderId="0" xfId="0" applyNumberFormat="1" applyFont="1" applyAlignment="1">
      <alignment horizontal="right" indent="1"/>
    </xf>
    <xf numFmtId="3" fontId="4" fillId="0" borderId="0" xfId="0" applyNumberFormat="1" applyFont="1" applyAlignment="1">
      <alignment horizontal="right" indent="2"/>
    </xf>
    <xf numFmtId="3" fontId="19" fillId="0" borderId="0" xfId="0" applyNumberFormat="1" applyFont="1"/>
    <xf numFmtId="1" fontId="4" fillId="0" borderId="0" xfId="0" applyNumberFormat="1" applyFont="1" applyBorder="1" applyProtection="1">
      <protection locked="0"/>
    </xf>
    <xf numFmtId="3" fontId="4" fillId="0" borderId="0" xfId="0" applyNumberFormat="1" applyFont="1" applyProtection="1"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0" xfId="1" applyNumberFormat="1" applyFont="1"/>
    <xf numFmtId="3" fontId="4" fillId="0" borderId="0" xfId="1" applyNumberFormat="1" applyFont="1" applyProtection="1">
      <protection locked="0"/>
    </xf>
    <xf numFmtId="3" fontId="4" fillId="0" borderId="0" xfId="1" applyNumberFormat="1" applyFont="1" applyAlignment="1">
      <alignment horizontal="right" indent="1"/>
    </xf>
    <xf numFmtId="0" fontId="4" fillId="0" borderId="0" xfId="1" applyFont="1" applyAlignment="1" applyProtection="1">
      <alignment horizontal="right"/>
      <protection locked="0"/>
    </xf>
    <xf numFmtId="0" fontId="19" fillId="0" borderId="0" xfId="0" applyFont="1"/>
    <xf numFmtId="0" fontId="3" fillId="0" borderId="0" xfId="5" quotePrefix="1" applyFont="1">
      <alignment horizontal="left"/>
    </xf>
    <xf numFmtId="0" fontId="1" fillId="0" borderId="0" xfId="0" applyNumberFormat="1" applyFont="1" applyAlignment="1">
      <alignment horizontal="right" vertical="top"/>
    </xf>
    <xf numFmtId="0" fontId="1" fillId="0" borderId="0" xfId="0" quotePrefix="1" applyFont="1" applyBorder="1" applyAlignment="1">
      <alignment vertical="top"/>
    </xf>
    <xf numFmtId="0" fontId="1" fillId="0" borderId="0" xfId="0" applyFont="1" applyFill="1" applyBorder="1" applyAlignment="1"/>
    <xf numFmtId="0" fontId="1" fillId="0" borderId="0" xfId="0" applyFont="1" applyFill="1" applyBorder="1"/>
    <xf numFmtId="16" fontId="1" fillId="0" borderId="0" xfId="0" applyNumberFormat="1" applyFont="1" applyAlignment="1">
      <alignment horizontal="right" vertical="top"/>
    </xf>
    <xf numFmtId="0" fontId="20" fillId="0" borderId="0" xfId="0" applyFont="1" applyBorder="1"/>
    <xf numFmtId="0" fontId="3" fillId="0" borderId="0" xfId="5" applyFont="1" applyBorder="1">
      <alignment horizontal="left"/>
    </xf>
    <xf numFmtId="1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0" fontId="4" fillId="0" borderId="3" xfId="0" applyFont="1" applyBorder="1" applyProtection="1">
      <protection locked="0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indent="1"/>
    </xf>
    <xf numFmtId="0" fontId="4" fillId="0" borderId="2" xfId="0" quotePrefix="1" applyFont="1" applyBorder="1" applyAlignment="1">
      <alignment horizontal="left" vertical="top" indent="1"/>
    </xf>
    <xf numFmtId="1" fontId="4" fillId="0" borderId="2" xfId="0" applyNumberFormat="1" applyFont="1" applyBorder="1" applyAlignment="1">
      <alignment horizontal="left" vertical="top" indent="1"/>
    </xf>
    <xf numFmtId="0" fontId="4" fillId="0" borderId="2" xfId="0" applyFont="1" applyBorder="1" applyAlignment="1">
      <alignment horizontal="left" vertical="top" wrapText="1" indent="1"/>
    </xf>
    <xf numFmtId="1" fontId="20" fillId="0" borderId="0" xfId="0" applyNumberFormat="1" applyFont="1"/>
    <xf numFmtId="164" fontId="20" fillId="0" borderId="0" xfId="0" applyNumberFormat="1" applyFont="1"/>
    <xf numFmtId="164" fontId="20" fillId="0" borderId="0" xfId="0" applyNumberFormat="1" applyFont="1" applyBorder="1"/>
    <xf numFmtId="0" fontId="20" fillId="0" borderId="0" xfId="1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/>
    <xf numFmtId="0" fontId="20" fillId="0" borderId="0" xfId="1" applyFont="1"/>
    <xf numFmtId="0" fontId="20" fillId="0" borderId="0" xfId="1" applyFont="1" applyAlignment="1">
      <alignment horizontal="right"/>
    </xf>
    <xf numFmtId="0" fontId="20" fillId="0" borderId="0" xfId="1" quotePrefix="1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/>
    <xf numFmtId="3" fontId="4" fillId="0" borderId="0" xfId="0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1" fillId="0" borderId="0" xfId="0" applyFont="1"/>
    <xf numFmtId="2" fontId="20" fillId="0" borderId="0" xfId="0" applyNumberFormat="1" applyFont="1" applyProtection="1">
      <protection locked="0"/>
    </xf>
    <xf numFmtId="2" fontId="20" fillId="0" borderId="0" xfId="0" applyNumberFormat="1" applyFont="1" applyAlignment="1" applyProtection="1">
      <alignment horizontal="right"/>
      <protection locked="0"/>
    </xf>
    <xf numFmtId="0" fontId="4" fillId="0" borderId="2" xfId="0" applyFont="1" applyBorder="1" applyAlignment="1">
      <alignment horizontal="left" indent="1"/>
    </xf>
    <xf numFmtId="1" fontId="4" fillId="0" borderId="2" xfId="0" applyNumberFormat="1" applyFont="1" applyBorder="1" applyAlignment="1">
      <alignment horizontal="left" indent="1"/>
    </xf>
    <xf numFmtId="0" fontId="4" fillId="0" borderId="2" xfId="0" quotePrefix="1" applyFont="1" applyBorder="1" applyAlignment="1" applyProtection="1">
      <alignment horizontal="left" vertical="top" wrapText="1"/>
      <protection locked="0"/>
    </xf>
    <xf numFmtId="0" fontId="4" fillId="0" borderId="2" xfId="0" quotePrefix="1" applyFont="1" applyBorder="1" applyAlignment="1" applyProtection="1">
      <alignment horizontal="left" vertical="top" wrapText="1" indent="1"/>
      <protection locked="0"/>
    </xf>
    <xf numFmtId="0" fontId="4" fillId="0" borderId="2" xfId="0" applyFont="1" applyBorder="1" applyAlignment="1" applyProtection="1">
      <alignment horizontal="left" vertical="top" wrapText="1" indent="1"/>
      <protection locked="0"/>
    </xf>
    <xf numFmtId="0" fontId="3" fillId="0" borderId="0" xfId="5" quotePrefix="1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20" fillId="0" borderId="0" xfId="0" applyFont="1" applyBorder="1" applyAlignment="1">
      <alignment horizontal="left"/>
    </xf>
    <xf numFmtId="0" fontId="3" fillId="0" borderId="0" xfId="5" applyFont="1" applyAlignment="1">
      <alignment horizontal="left"/>
    </xf>
    <xf numFmtId="1" fontId="4" fillId="0" borderId="0" xfId="0" applyNumberFormat="1" applyFont="1" applyBorder="1" applyAlignment="1" applyProtection="1">
      <alignment horizontal="left"/>
      <protection locked="0"/>
    </xf>
    <xf numFmtId="0" fontId="19" fillId="0" borderId="0" xfId="0" applyFont="1" applyAlignment="1">
      <alignment horizontal="left"/>
    </xf>
    <xf numFmtId="0" fontId="4" fillId="0" borderId="2" xfId="0" quotePrefix="1" applyFont="1" applyBorder="1" applyAlignment="1">
      <alignment horizontal="left"/>
    </xf>
    <xf numFmtId="3" fontId="4" fillId="0" borderId="2" xfId="0" applyNumberFormat="1" applyFont="1" applyBorder="1" applyAlignment="1" applyProtection="1">
      <alignment vertical="top" wrapText="1"/>
      <protection locked="0"/>
    </xf>
    <xf numFmtId="3" fontId="4" fillId="0" borderId="2" xfId="0" applyNumberFormat="1" applyFont="1" applyBorder="1" applyAlignment="1" applyProtection="1">
      <alignment horizontal="left" vertical="top" wrapText="1" indent="1"/>
      <protection locked="0"/>
    </xf>
    <xf numFmtId="2" fontId="4" fillId="0" borderId="2" xfId="0" applyNumberFormat="1" applyFont="1" applyBorder="1" applyAlignment="1" applyProtection="1">
      <alignment horizontal="left" vertical="top" wrapText="1" indent="1"/>
      <protection locked="0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20" fillId="0" borderId="0" xfId="1" applyFont="1" applyAlignment="1" applyProtection="1">
      <alignment horizontal="left"/>
      <protection locked="0"/>
    </xf>
    <xf numFmtId="0" fontId="4" fillId="0" borderId="2" xfId="0" quotePrefix="1" applyFont="1" applyBorder="1" applyAlignment="1">
      <alignment horizontal="left" vertical="top" wrapText="1" indent="1"/>
    </xf>
    <xf numFmtId="3" fontId="4" fillId="2" borderId="0" xfId="7" applyNumberFormat="1" applyFill="1"/>
    <xf numFmtId="1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 indent="4"/>
    </xf>
    <xf numFmtId="164" fontId="4" fillId="0" borderId="0" xfId="0" applyNumberFormat="1" applyFont="1" applyAlignment="1">
      <alignment horizontal="right" indent="5"/>
    </xf>
    <xf numFmtId="3" fontId="18" fillId="0" borderId="3" xfId="0" applyNumberFormat="1" applyFont="1" applyBorder="1" applyAlignment="1">
      <alignment horizontal="right"/>
    </xf>
    <xf numFmtId="164" fontId="4" fillId="0" borderId="3" xfId="0" applyNumberFormat="1" applyFont="1" applyBorder="1"/>
    <xf numFmtId="0" fontId="18" fillId="0" borderId="0" xfId="0" applyFont="1"/>
    <xf numFmtId="0" fontId="5" fillId="0" borderId="4" xfId="0" applyFont="1" applyBorder="1" applyAlignment="1"/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3" fontId="20" fillId="0" borderId="0" xfId="1" applyNumberFormat="1" applyFont="1"/>
    <xf numFmtId="0" fontId="20" fillId="0" borderId="0" xfId="1" applyFont="1" applyBorder="1"/>
    <xf numFmtId="0" fontId="4" fillId="0" borderId="0" xfId="0" applyFont="1" applyBorder="1"/>
    <xf numFmtId="0" fontId="11" fillId="0" borderId="0" xfId="0" applyFont="1" applyFill="1"/>
    <xf numFmtId="3" fontId="11" fillId="0" borderId="0" xfId="0" applyNumberFormat="1" applyFont="1"/>
    <xf numFmtId="0" fontId="4" fillId="0" borderId="0" xfId="0" applyFont="1" applyAlignment="1">
      <alignment horizontal="left" indent="1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5" applyFont="1">
      <alignment horizontal="left"/>
    </xf>
    <xf numFmtId="3" fontId="24" fillId="2" borderId="0" xfId="7" applyNumberFormat="1" applyFont="1" applyFill="1"/>
    <xf numFmtId="0" fontId="4" fillId="0" borderId="1" xfId="0" applyFont="1" applyBorder="1"/>
    <xf numFmtId="1" fontId="4" fillId="0" borderId="2" xfId="0" applyNumberFormat="1" applyFont="1" applyBorder="1" applyAlignment="1"/>
    <xf numFmtId="0" fontId="4" fillId="0" borderId="0" xfId="0" applyFont="1" applyAlignment="1"/>
    <xf numFmtId="4" fontId="4" fillId="0" borderId="0" xfId="0" applyNumberFormat="1" applyFont="1"/>
    <xf numFmtId="4" fontId="4" fillId="0" borderId="0" xfId="1" applyNumberFormat="1" applyFont="1"/>
    <xf numFmtId="1" fontId="4" fillId="0" borderId="0" xfId="0" applyNumberFormat="1" applyFont="1" applyAlignment="1" applyProtection="1">
      <alignment horizontal="left"/>
      <protection locked="0"/>
    </xf>
    <xf numFmtId="0" fontId="4" fillId="0" borderId="0" xfId="7" applyFill="1" applyAlignment="1">
      <alignment vertical="top"/>
    </xf>
    <xf numFmtId="3" fontId="16" fillId="0" borderId="0" xfId="0" applyNumberFormat="1" applyFont="1"/>
    <xf numFmtId="3" fontId="4" fillId="0" borderId="0" xfId="7" applyNumberFormat="1" applyFont="1" applyFill="1"/>
    <xf numFmtId="3" fontId="0" fillId="0" borderId="0" xfId="0" applyNumberFormat="1" applyFont="1" applyFill="1" applyAlignment="1">
      <alignment horizontal="right"/>
    </xf>
    <xf numFmtId="0" fontId="5" fillId="2" borderId="0" xfId="7" applyFont="1" applyFill="1" applyAlignment="1">
      <alignment vertical="top"/>
    </xf>
    <xf numFmtId="3" fontId="4" fillId="0" borderId="0" xfId="0" applyNumberFormat="1" applyFont="1" applyAlignment="1">
      <alignment horizontal="right" indent="3"/>
    </xf>
    <xf numFmtId="3" fontId="4" fillId="0" borderId="0" xfId="1" applyNumberFormat="1" applyFont="1" applyAlignment="1">
      <alignment horizontal="right" indent="3"/>
    </xf>
    <xf numFmtId="3" fontId="4" fillId="0" borderId="0" xfId="0" applyNumberFormat="1" applyFont="1" applyAlignment="1">
      <alignment horizontal="right" indent="4"/>
    </xf>
    <xf numFmtId="3" fontId="4" fillId="0" borderId="0" xfId="1" applyNumberFormat="1" applyFont="1" applyAlignment="1">
      <alignment horizontal="right" indent="4"/>
    </xf>
    <xf numFmtId="3" fontId="4" fillId="0" borderId="0" xfId="1" applyNumberFormat="1" applyFont="1" applyAlignment="1">
      <alignment horizontal="right"/>
    </xf>
    <xf numFmtId="0" fontId="7" fillId="0" borderId="0" xfId="4" quotePrefix="1" applyNumberFormat="1" applyFont="1" applyAlignment="1">
      <alignment vertical="top"/>
    </xf>
    <xf numFmtId="0" fontId="7" fillId="0" borderId="0" xfId="4" applyFont="1">
      <alignment vertical="top"/>
    </xf>
    <xf numFmtId="0" fontId="6" fillId="0" borderId="0" xfId="3" applyFont="1"/>
    <xf numFmtId="0" fontId="6" fillId="0" borderId="0" xfId="3" applyFont="1" applyBorder="1"/>
    <xf numFmtId="0" fontId="25" fillId="0" borderId="0" xfId="0" quotePrefix="1" applyFont="1" applyBorder="1" applyAlignment="1">
      <alignment horizontal="left" vertical="top"/>
    </xf>
    <xf numFmtId="0" fontId="25" fillId="0" borderId="0" xfId="0" applyFont="1" applyBorder="1" applyAlignment="1">
      <alignment vertical="top"/>
    </xf>
    <xf numFmtId="0" fontId="26" fillId="0" borderId="0" xfId="2" applyFont="1" applyBorder="1" applyAlignment="1" applyProtection="1">
      <alignment vertical="top"/>
    </xf>
    <xf numFmtId="0" fontId="25" fillId="0" borderId="0" xfId="2" applyFont="1" applyBorder="1" applyAlignment="1" applyProtection="1">
      <alignment horizontal="left" vertical="top"/>
    </xf>
    <xf numFmtId="0" fontId="25" fillId="0" borderId="0" xfId="2" applyFont="1" applyBorder="1" applyAlignment="1" applyProtection="1">
      <alignment vertical="top"/>
    </xf>
    <xf numFmtId="3" fontId="13" fillId="2" borderId="0" xfId="7" applyNumberFormat="1" applyFont="1" applyFill="1" applyBorder="1" applyAlignment="1">
      <alignment horizontal="right"/>
    </xf>
    <xf numFmtId="3" fontId="27" fillId="2" borderId="0" xfId="11" applyNumberFormat="1" applyFont="1" applyFill="1" applyBorder="1" applyAlignment="1">
      <alignment horizontal="right"/>
    </xf>
    <xf numFmtId="0" fontId="11" fillId="0" borderId="0" xfId="0" applyFont="1"/>
    <xf numFmtId="0" fontId="18" fillId="0" borderId="0" xfId="0" applyFont="1"/>
    <xf numFmtId="165" fontId="22" fillId="0" borderId="4" xfId="0" applyNumberFormat="1" applyFont="1" applyBorder="1" applyAlignment="1">
      <alignment horizontal="right" indent="3"/>
    </xf>
    <xf numFmtId="165" fontId="18" fillId="0" borderId="0" xfId="0" applyNumberFormat="1" applyFont="1" applyAlignment="1">
      <alignment horizontal="right" indent="3"/>
    </xf>
    <xf numFmtId="3" fontId="4" fillId="0" borderId="0" xfId="1" applyNumberFormat="1" applyFont="1" applyAlignment="1" applyProtection="1">
      <alignment horizontal="right"/>
      <protection locked="0"/>
    </xf>
    <xf numFmtId="166" fontId="0" fillId="0" borderId="0" xfId="0" applyNumberFormat="1"/>
    <xf numFmtId="3" fontId="22" fillId="0" borderId="4" xfId="0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0" fillId="0" borderId="0" xfId="1" applyFont="1" applyAlignment="1">
      <alignment horizontal="left" wrapText="1"/>
    </xf>
    <xf numFmtId="0" fontId="4" fillId="0" borderId="2" xfId="0" applyFont="1" applyBorder="1" applyAlignment="1" applyProtection="1">
      <alignment horizontal="right"/>
      <protection locked="0"/>
    </xf>
    <xf numFmtId="2" fontId="4" fillId="0" borderId="2" xfId="0" quotePrefix="1" applyNumberFormat="1" applyFont="1" applyBorder="1" applyAlignment="1" applyProtection="1">
      <alignment horizontal="right"/>
      <protection locked="0"/>
    </xf>
    <xf numFmtId="0" fontId="3" fillId="0" borderId="0" xfId="5" applyFont="1" applyAlignment="1"/>
    <xf numFmtId="0" fontId="3" fillId="0" borderId="0" xfId="5" applyFont="1">
      <alignment horizontal="left"/>
    </xf>
    <xf numFmtId="0" fontId="3" fillId="0" borderId="0" xfId="5" quotePrefix="1" applyFo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23" fillId="0" borderId="0" xfId="1" quotePrefix="1" applyFont="1" applyAlignment="1">
      <alignment horizontal="left"/>
    </xf>
    <xf numFmtId="0" fontId="4" fillId="0" borderId="2" xfId="0" applyFont="1" applyBorder="1" applyAlignment="1">
      <alignment vertical="top" wrapText="1"/>
    </xf>
  </cellXfs>
  <cellStyles count="12">
    <cellStyle name="Alaviite" xfId="1" xr:uid="{00000000-0005-0000-0000-000000000000}"/>
    <cellStyle name="Desimaali" xfId="8" xr:uid="{00000000-0005-0000-0000-000001000000}"/>
    <cellStyle name="Desimaalierotin" xfId="9" xr:uid="{00000000-0005-0000-0000-000002000000}"/>
    <cellStyle name="Euro" xfId="10" xr:uid="{00000000-0005-0000-0000-000003000000}"/>
    <cellStyle name="Hyperlinkki" xfId="2" builtinId="8"/>
    <cellStyle name="Hyperlinkki 2" xfId="6" xr:uid="{00000000-0005-0000-0000-000005000000}"/>
    <cellStyle name="Lisätiedot" xfId="3" xr:uid="{00000000-0005-0000-0000-000006000000}"/>
    <cellStyle name="Normaali" xfId="0" builtinId="0"/>
    <cellStyle name="Normaali 2" xfId="7" xr:uid="{00000000-0005-0000-0000-000008000000}"/>
    <cellStyle name="Normaali_Taul1" xfId="11" xr:uid="{00000000-0005-0000-0000-000009000000}"/>
    <cellStyle name="Otsikko" xfId="4" builtinId="15" customBuiltin="1"/>
    <cellStyle name="Otsikko_taulu" xfId="5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4E0F"/>
      <rgbColor rgb="00D4E0F1"/>
      <rgbColor rgb="000000FF"/>
      <rgbColor rgb="00D3E8E0"/>
      <rgbColor rgb="00EFD8C4"/>
      <rgbColor rgb="00FEEBD3"/>
      <rgbColor rgb="00800000"/>
      <rgbColor rgb="00CEE5EB"/>
      <rgbColor rgb="00000080"/>
      <rgbColor rgb="007ABDCF"/>
      <rgbColor rgb="0083B81A"/>
      <rgbColor rgb="00008080"/>
      <rgbColor rgb="00E5E1C5"/>
      <rgbColor rgb="00808080"/>
      <rgbColor rgb="00AA4E0F"/>
      <rgbColor rgb="00DC002E"/>
      <rgbColor rgb="00008B6C"/>
      <rgbColor rgb="000071B9"/>
      <rgbColor rgb="00F39800"/>
      <rgbColor rgb="00750D68"/>
      <rgbColor rgb="0083B81A"/>
      <rgbColor rgb="006B6500"/>
      <rgbColor rgb="00D6A074"/>
      <rgbColor rgb="00EE9887"/>
      <rgbColor rgb="0087C3B2"/>
      <rgbColor rgb="008AB2DB"/>
      <rgbColor rgb="00FBCD8C"/>
      <rgbColor rgb="00B084AC"/>
      <rgbColor rgb="00C7DC98"/>
      <rgbColor rgb="00B9B274"/>
      <rgbColor rgb="00DDCDDE"/>
      <rgbColor rgb="00969696"/>
      <rgbColor rgb="00777777"/>
      <rgbColor rgb="004D4D4D"/>
      <rgbColor rgb="00C0C0C0"/>
      <rgbColor rgb="00111111"/>
      <rgbColor rgb="00EAEAEA"/>
      <rgbColor rgb="00292929"/>
      <rgbColor rgb="00750D68"/>
      <rgbColor rgb="00F39800"/>
      <rgbColor rgb="00008B6C"/>
      <rgbColor rgb="00F9D8CE"/>
      <rgbColor rgb="00DC002E"/>
      <rgbColor rgb="000082A4"/>
      <rgbColor rgb="00666699"/>
      <rgbColor rgb="006B6500"/>
      <rgbColor rgb="00003366"/>
      <rgbColor rgb="000071B9"/>
      <rgbColor rgb="00003300"/>
      <rgbColor rgb="00333300"/>
      <rgbColor rgb="00993300"/>
      <rgbColor rgb="00EAF2D9"/>
      <rgbColor rgb="00333399"/>
      <rgbColor rgb="00333333"/>
    </indexedColors>
    <mruColors>
      <color rgb="FFAE5FD2"/>
      <color rgb="FF558ED5"/>
      <color rgb="FF003580"/>
      <color rgb="FF19FF9C"/>
      <color rgb="FF00AC62"/>
      <color rgb="FF006C3F"/>
      <color rgb="FFBFBFBF"/>
      <color rgb="FF8C8B8D"/>
      <color rgb="FF662584"/>
      <color rgb="FFAFC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chartsheet" Target="chartsheets/sheet4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25096525096957E-3"/>
          <c:y val="1.4144271570014142E-2"/>
          <c:w val="0.95077220077220059"/>
          <c:h val="0.97171145685997296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369664"/>
        <c:axId val="70371200"/>
      </c:barChart>
      <c:catAx>
        <c:axId val="703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i-FI"/>
          </a:p>
        </c:txPr>
        <c:crossAx val="70371200"/>
        <c:crosses val="autoZero"/>
        <c:auto val="1"/>
        <c:lblAlgn val="ctr"/>
        <c:lblOffset val="100"/>
        <c:tickMarkSkip val="1"/>
        <c:noMultiLvlLbl val="0"/>
      </c:catAx>
      <c:valAx>
        <c:axId val="7037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70369664"/>
        <c:crosses val="autoZero"/>
        <c:crossBetween val="between"/>
      </c:valAx>
      <c:spPr>
        <a:solidFill>
          <a:srgbClr val="E5E1C5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7104247104247188"/>
          <c:y val="0.45261669024045326"/>
          <c:w val="2.5096525096525095E-2"/>
          <c:h val="9.61810466760962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5191146881308"/>
          <c:y val="0.26844377170473549"/>
          <c:w val="0.60362173038229483"/>
          <c:h val="0.61835174064781129"/>
        </c:manualLayout>
      </c:layout>
      <c:lineChart>
        <c:grouping val="standard"/>
        <c:varyColors val="0"/>
        <c:ser>
          <c:idx val="0"/>
          <c:order val="0"/>
          <c:tx>
            <c:strRef>
              <c:f>'Data 1'!$J$6</c:f>
              <c:strCache>
                <c:ptCount val="1"/>
                <c:pt idx="0">
                  <c:v>Kela benefits / GDP*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'Data 1'!$I$7:$I$48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2022</c:v>
                </c:pt>
              </c:numCache>
            </c:numRef>
          </c:cat>
          <c:val>
            <c:numRef>
              <c:f>'Data 1'!$J$7:$J$48</c:f>
              <c:numCache>
                <c:formatCode>0.0</c:formatCode>
                <c:ptCount val="42"/>
                <c:pt idx="0">
                  <c:v>4.5383805690449028</c:v>
                </c:pt>
                <c:pt idx="1">
                  <c:v>4.6475130649870877</c:v>
                </c:pt>
                <c:pt idx="2">
                  <c:v>5.1682727770208974</c:v>
                </c:pt>
                <c:pt idx="3">
                  <c:v>5.4959046835848087</c:v>
                </c:pt>
                <c:pt idx="4">
                  <c:v>5.5310735786004965</c:v>
                </c:pt>
                <c:pt idx="5">
                  <c:v>6.0053297392394969</c:v>
                </c:pt>
                <c:pt idx="6">
                  <c:v>6.1058765831336688</c:v>
                </c:pt>
                <c:pt idx="7">
                  <c:v>6.0866166428403767</c:v>
                </c:pt>
                <c:pt idx="8">
                  <c:v>5.6419231043362608</c:v>
                </c:pt>
                <c:pt idx="9">
                  <c:v>5.3814027022799191</c:v>
                </c:pt>
                <c:pt idx="10">
                  <c:v>5.6656804216264032</c:v>
                </c:pt>
                <c:pt idx="11">
                  <c:v>6.8100442818383717</c:v>
                </c:pt>
                <c:pt idx="12">
                  <c:v>7.7426514705866518</c:v>
                </c:pt>
                <c:pt idx="13">
                  <c:v>8.9337326038254901</c:v>
                </c:pt>
                <c:pt idx="14">
                  <c:v>9.9735149418723683</c:v>
                </c:pt>
                <c:pt idx="15">
                  <c:v>9.4848371886319871</c:v>
                </c:pt>
                <c:pt idx="16">
                  <c:v>8.7129593595315082</c:v>
                </c:pt>
                <c:pt idx="17">
                  <c:v>7.9641362923240271</c:v>
                </c:pt>
                <c:pt idx="18">
                  <c:v>7.4059143971783943</c:v>
                </c:pt>
                <c:pt idx="19">
                  <c:v>7.0936142925700665</c:v>
                </c:pt>
                <c:pt idx="20">
                  <c:v>6.6112516473417999</c:v>
                </c:pt>
                <c:pt idx="21">
                  <c:v>6.406726858838355</c:v>
                </c:pt>
                <c:pt idx="22">
                  <c:v>6.5170824185445095</c:v>
                </c:pt>
                <c:pt idx="23">
                  <c:v>6.5436273056165106</c:v>
                </c:pt>
                <c:pt idx="24">
                  <c:v>6.4346993537333557</c:v>
                </c:pt>
                <c:pt idx="25">
                  <c:v>6.3097821928871127</c:v>
                </c:pt>
                <c:pt idx="26">
                  <c:v>6.0565539020341594</c:v>
                </c:pt>
                <c:pt idx="27">
                  <c:v>5.6224341430037637</c:v>
                </c:pt>
                <c:pt idx="28">
                  <c:v>5.7218119578925686</c:v>
                </c:pt>
                <c:pt idx="29">
                  <c:v>6.4847837928549019</c:v>
                </c:pt>
                <c:pt idx="30">
                  <c:v>6.4589168876864944</c:v>
                </c:pt>
                <c:pt idx="31">
                  <c:v>6.298427186890776</c:v>
                </c:pt>
                <c:pt idx="32">
                  <c:v>6.5225604850301186</c:v>
                </c:pt>
                <c:pt idx="33">
                  <c:v>6.632436019444893</c:v>
                </c:pt>
                <c:pt idx="34">
                  <c:v>6.7742886557079123</c:v>
                </c:pt>
                <c:pt idx="35">
                  <c:v>6.7687508678856121</c:v>
                </c:pt>
                <c:pt idx="36">
                  <c:v>6.592264229544222</c:v>
                </c:pt>
                <c:pt idx="37">
                  <c:v>6.559510111930571</c:v>
                </c:pt>
                <c:pt idx="38">
                  <c:v>6.3700920618087746</c:v>
                </c:pt>
                <c:pt idx="39">
                  <c:v>6.2091361420382061</c:v>
                </c:pt>
                <c:pt idx="40">
                  <c:v>6.6735650743746806</c:v>
                </c:pt>
                <c:pt idx="41">
                  <c:v>6.0560834682263174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AB-9D89-09B994ABA4DF}"/>
            </c:ext>
          </c:extLst>
        </c:ser>
        <c:ser>
          <c:idx val="1"/>
          <c:order val="1"/>
          <c:tx>
            <c:strRef>
              <c:f>'Data 1'!$K$6</c:f>
              <c:strCache>
                <c:ptCount val="1"/>
                <c:pt idx="0">
                  <c:v>Kela benefits / social expenditure*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00-01FF-49C2-AFBB-D0D28C11E4B7}"/>
              </c:ext>
            </c:extLst>
          </c:dPt>
          <c:cat>
            <c:numRef>
              <c:f>'Data 1'!$I$7:$I$48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2022</c:v>
                </c:pt>
              </c:numCache>
            </c:numRef>
          </c:cat>
          <c:val>
            <c:numRef>
              <c:f>'Data 1'!$K$7:$K$48</c:f>
              <c:numCache>
                <c:formatCode>0.0</c:formatCode>
                <c:ptCount val="42"/>
                <c:pt idx="0">
                  <c:v>24.115610169299703</c:v>
                </c:pt>
                <c:pt idx="1">
                  <c:v>24.129416236342532</c:v>
                </c:pt>
                <c:pt idx="2">
                  <c:v>25.198494096688169</c:v>
                </c:pt>
                <c:pt idx="3">
                  <c:v>25.858748689579446</c:v>
                </c:pt>
                <c:pt idx="4">
                  <c:v>25.413940138545989</c:v>
                </c:pt>
                <c:pt idx="5">
                  <c:v>26.033077602114059</c:v>
                </c:pt>
                <c:pt idx="6">
                  <c:v>25.70478919059892</c:v>
                </c:pt>
                <c:pt idx="7">
                  <c:v>25.307708006052987</c:v>
                </c:pt>
                <c:pt idx="8">
                  <c:v>24.408777846734573</c:v>
                </c:pt>
                <c:pt idx="9">
                  <c:v>23.715446870268064</c:v>
                </c:pt>
                <c:pt idx="10">
                  <c:v>23.317706233686984</c:v>
                </c:pt>
                <c:pt idx="11">
                  <c:v>23.621364229731878</c:v>
                </c:pt>
                <c:pt idx="12">
                  <c:v>23.848773005604997</c:v>
                </c:pt>
                <c:pt idx="13">
                  <c:v>26.707092919730556</c:v>
                </c:pt>
                <c:pt idx="14">
                  <c:v>30.474293180470553</c:v>
                </c:pt>
                <c:pt idx="15">
                  <c:v>30.951033778228265</c:v>
                </c:pt>
                <c:pt idx="16">
                  <c:v>28.54353295141539</c:v>
                </c:pt>
                <c:pt idx="17">
                  <c:v>28.211439856256142</c:v>
                </c:pt>
                <c:pt idx="18">
                  <c:v>28.179525332754402</c:v>
                </c:pt>
                <c:pt idx="19">
                  <c:v>27.959414644590758</c:v>
                </c:pt>
                <c:pt idx="20">
                  <c:v>27.217802102064141</c:v>
                </c:pt>
                <c:pt idx="21">
                  <c:v>26.602511904340197</c:v>
                </c:pt>
                <c:pt idx="22">
                  <c:v>26.217705228935245</c:v>
                </c:pt>
                <c:pt idx="23">
                  <c:v>25.648024072734781</c:v>
                </c:pt>
                <c:pt idx="24">
                  <c:v>25.181423782291461</c:v>
                </c:pt>
                <c:pt idx="25">
                  <c:v>24.7408180757601</c:v>
                </c:pt>
                <c:pt idx="26">
                  <c:v>23.910492065304258</c:v>
                </c:pt>
                <c:pt idx="27">
                  <c:v>23.037497809707379</c:v>
                </c:pt>
                <c:pt idx="28">
                  <c:v>22.846908657403599</c:v>
                </c:pt>
                <c:pt idx="29">
                  <c:v>22.431388222755128</c:v>
                </c:pt>
                <c:pt idx="30">
                  <c:v>22.162241027137437</c:v>
                </c:pt>
                <c:pt idx="31">
                  <c:v>21.939726362132966</c:v>
                </c:pt>
                <c:pt idx="32">
                  <c:v>21.797925264794866</c:v>
                </c:pt>
                <c:pt idx="33">
                  <c:v>21.402561080420739</c:v>
                </c:pt>
                <c:pt idx="34">
                  <c:v>21.380948676960355</c:v>
                </c:pt>
                <c:pt idx="35">
                  <c:v>21.297555925813462</c:v>
                </c:pt>
                <c:pt idx="36">
                  <c:v>20.830892262620392</c:v>
                </c:pt>
                <c:pt idx="37">
                  <c:v>21.485673520242006</c:v>
                </c:pt>
                <c:pt idx="38">
                  <c:v>21.176073031568158</c:v>
                </c:pt>
                <c:pt idx="39">
                  <c:v>20.651316288212211</c:v>
                </c:pt>
                <c:pt idx="40">
                  <c:v>20.932153788644243</c:v>
                </c:pt>
                <c:pt idx="41">
                  <c:v>20.502902520875079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AB-9D89-09B994ABA4DF}"/>
            </c:ext>
          </c:extLst>
        </c:ser>
        <c:ser>
          <c:idx val="2"/>
          <c:order val="2"/>
          <c:tx>
            <c:strRef>
              <c:f>'Data 1'!$L$6</c:f>
              <c:strCache>
                <c:ptCount val="1"/>
                <c:pt idx="0">
                  <c:v>Kela benefits / total wage bill*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'Data 1'!$I$7:$I$48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2022</c:v>
                </c:pt>
              </c:numCache>
            </c:numRef>
          </c:cat>
          <c:val>
            <c:numRef>
              <c:f>'Data 1'!$L$7:$L$48</c:f>
              <c:numCache>
                <c:formatCode>0.0</c:formatCode>
                <c:ptCount val="42"/>
                <c:pt idx="0">
                  <c:v>10.668268949039273</c:v>
                </c:pt>
                <c:pt idx="1">
                  <c:v>10.662139447047759</c:v>
                </c:pt>
                <c:pt idx="2">
                  <c:v>11.992062648388652</c:v>
                </c:pt>
                <c:pt idx="3">
                  <c:v>12.768960271033025</c:v>
                </c:pt>
                <c:pt idx="4">
                  <c:v>12.933741296123809</c:v>
                </c:pt>
                <c:pt idx="5">
                  <c:v>13.876321286230192</c:v>
                </c:pt>
                <c:pt idx="6">
                  <c:v>14.172894984131181</c:v>
                </c:pt>
                <c:pt idx="7">
                  <c:v>14.01242036399602</c:v>
                </c:pt>
                <c:pt idx="8">
                  <c:v>13.366639894206733</c:v>
                </c:pt>
                <c:pt idx="9">
                  <c:v>12.814007360525755</c:v>
                </c:pt>
                <c:pt idx="10">
                  <c:v>13.270449231877118</c:v>
                </c:pt>
                <c:pt idx="11">
                  <c:v>15.267957637963692</c:v>
                </c:pt>
                <c:pt idx="12">
                  <c:v>17.921739570254385</c:v>
                </c:pt>
                <c:pt idx="13">
                  <c:v>22.248150685979635</c:v>
                </c:pt>
                <c:pt idx="14">
                  <c:v>26.135153690623298</c:v>
                </c:pt>
                <c:pt idx="15">
                  <c:v>25.304453832060798</c:v>
                </c:pt>
                <c:pt idx="16">
                  <c:v>22.878437901562748</c:v>
                </c:pt>
                <c:pt idx="17">
                  <c:v>21.412191249176214</c:v>
                </c:pt>
                <c:pt idx="18">
                  <c:v>20.091427920322236</c:v>
                </c:pt>
                <c:pt idx="19">
                  <c:v>19.030463168086207</c:v>
                </c:pt>
                <c:pt idx="20">
                  <c:v>17.854292050484133</c:v>
                </c:pt>
                <c:pt idx="21">
                  <c:v>17.424350147430768</c:v>
                </c:pt>
                <c:pt idx="22">
                  <c:v>17.555840786633041</c:v>
                </c:pt>
                <c:pt idx="23">
                  <c:v>17.478198651717037</c:v>
                </c:pt>
                <c:pt idx="24">
                  <c:v>17.251418535530938</c:v>
                </c:pt>
                <c:pt idx="25">
                  <c:v>16.704805002732854</c:v>
                </c:pt>
                <c:pt idx="26">
                  <c:v>16.007949247114578</c:v>
                </c:pt>
                <c:pt idx="27">
                  <c:v>15.215472970040651</c:v>
                </c:pt>
                <c:pt idx="28">
                  <c:v>15.063460313588378</c:v>
                </c:pt>
                <c:pt idx="29">
                  <c:v>16.114825601268851</c:v>
                </c:pt>
                <c:pt idx="30">
                  <c:v>16.219967965830218</c:v>
                </c:pt>
                <c:pt idx="31">
                  <c:v>15.907595971044069</c:v>
                </c:pt>
                <c:pt idx="32">
                  <c:v>16.164047091811199</c:v>
                </c:pt>
                <c:pt idx="33">
                  <c:v>16.570222786542271</c:v>
                </c:pt>
                <c:pt idx="34">
                  <c:v>17.081190435566821</c:v>
                </c:pt>
                <c:pt idx="35">
                  <c:v>17.267621706327464</c:v>
                </c:pt>
                <c:pt idx="36">
                  <c:v>17.059904235208737</c:v>
                </c:pt>
                <c:pt idx="37">
                  <c:v>17.246101539855704</c:v>
                </c:pt>
                <c:pt idx="38">
                  <c:v>16.511868197386391</c:v>
                </c:pt>
                <c:pt idx="39">
                  <c:v>15.976988679593632</c:v>
                </c:pt>
                <c:pt idx="40">
                  <c:v>17.101540350672838</c:v>
                </c:pt>
                <c:pt idx="41">
                  <c:v>15.607893550834614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D6-45AB-9D89-09B994AB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18720"/>
        <c:axId val="70521216"/>
      </c:lineChart>
      <c:catAx>
        <c:axId val="70318720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705212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0521216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ysDash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000"/>
                  <a:t>%</a:t>
                </a:r>
                <a:endParaRPr lang="fi-FI"/>
              </a:p>
            </c:rich>
          </c:tx>
          <c:layout>
            <c:manualLayout>
              <c:xMode val="edge"/>
              <c:yMode val="edge"/>
              <c:x val="4.8894959688769446E-2"/>
              <c:y val="0.182461746386101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70318720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779109648569959"/>
          <c:y val="0.26524277037012345"/>
          <c:w val="0.35296417321600299"/>
          <c:h val="0.58691852021558466"/>
        </c:manualLayout>
      </c:layout>
      <c:pieChart>
        <c:varyColors val="1"/>
        <c:ser>
          <c:idx val="0"/>
          <c:order val="0"/>
          <c:spPr>
            <a:solidFill>
              <a:srgbClr val="AA4E0F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40-4389-98D6-B66CA39CC9B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40-4389-98D6-B66CA39CC9B2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40-4389-98D6-B66CA39CC9B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40-4389-98D6-B66CA39CC9B2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D40-4389-98D6-B66CA39CC9B2}"/>
              </c:ext>
            </c:extLst>
          </c:dPt>
          <c:dLbls>
            <c:dLbl>
              <c:idx val="0"/>
              <c:layout>
                <c:manualLayout>
                  <c:x val="4.5121450752560417E-2"/>
                  <c:y val="-7.9939031290669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40-4389-98D6-B66CA39CC9B2}"/>
                </c:ext>
              </c:extLst>
            </c:dLbl>
            <c:dLbl>
              <c:idx val="1"/>
              <c:layout>
                <c:manualLayout>
                  <c:x val="-2.9229779277287694E-2"/>
                  <c:y val="3.7776968387558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40-4389-98D6-B66CA39CC9B2}"/>
                </c:ext>
              </c:extLst>
            </c:dLbl>
            <c:dLbl>
              <c:idx val="2"/>
              <c:layout>
                <c:manualLayout>
                  <c:x val="-6.1275085349854957E-2"/>
                  <c:y val="9.9313007393389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40-4389-98D6-B66CA39CC9B2}"/>
                </c:ext>
              </c:extLst>
            </c:dLbl>
            <c:dLbl>
              <c:idx val="3"/>
              <c:layout>
                <c:manualLayout>
                  <c:x val="-7.5453388112509318E-2"/>
                  <c:y val="2.60564936246334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40-4389-98D6-B66CA39CC9B2}"/>
                </c:ext>
              </c:extLst>
            </c:dLbl>
            <c:dLbl>
              <c:idx val="4"/>
              <c:layout>
                <c:manualLayout>
                  <c:x val="0.20029675963812985"/>
                  <c:y val="3.5753335217707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40-4389-98D6-B66CA39CC9B2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fi-F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1'!$B$6:$F$6</c:f>
              <c:strCache>
                <c:ptCount val="5"/>
                <c:pt idx="0">
                  <c:v>State</c:v>
                </c:pt>
                <c:pt idx="1">
                  <c:v>Employers</c:v>
                </c:pt>
                <c:pt idx="2">
                  <c:v>Insured persons</c:v>
                </c:pt>
                <c:pt idx="3">
                  <c:v>Municipalities</c:v>
                </c:pt>
                <c:pt idx="4">
                  <c:v>Other sources</c:v>
                </c:pt>
              </c:strCache>
            </c:strRef>
          </c:cat>
          <c:val>
            <c:numRef>
              <c:f>'Data 1'!$B$7:$F$7</c:f>
              <c:numCache>
                <c:formatCode>0.0</c:formatCode>
                <c:ptCount val="5"/>
                <c:pt idx="0">
                  <c:v>72.978058244144478</c:v>
                </c:pt>
                <c:pt idx="1">
                  <c:v>8.175257711442562</c:v>
                </c:pt>
                <c:pt idx="2">
                  <c:v>13.841402074707693</c:v>
                </c:pt>
                <c:pt idx="3">
                  <c:v>4.5249596505185679</c:v>
                </c:pt>
                <c:pt idx="4">
                  <c:v>0.48032231918670681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40-4389-98D6-B66CA39CC9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0924712059862"/>
          <c:y val="0.22206506364922221"/>
          <c:w val="0.66467874772673485"/>
          <c:h val="0.669024045261669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2'!$B$4</c:f>
              <c:strCache>
                <c:ptCount val="1"/>
                <c:pt idx="0">
                  <c:v>Pension insurance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2'!$B$5:$B$82</c:f>
              <c:numCache>
                <c:formatCode>#,##0</c:formatCode>
                <c:ptCount val="78"/>
                <c:pt idx="0">
                  <c:v>1.9945153917180904</c:v>
                </c:pt>
                <c:pt idx="1">
                  <c:v>3.5865806217234879</c:v>
                </c:pt>
                <c:pt idx="2">
                  <c:v>7.5236071050321405</c:v>
                </c:pt>
                <c:pt idx="3">
                  <c:v>13.206676141424374</c:v>
                </c:pt>
                <c:pt idx="4">
                  <c:v>32.244002888479237</c:v>
                </c:pt>
                <c:pt idx="5">
                  <c:v>52.87268031994838</c:v>
                </c:pt>
                <c:pt idx="6">
                  <c:v>76.40821194718481</c:v>
                </c:pt>
                <c:pt idx="7">
                  <c:v>173.82943931666267</c:v>
                </c:pt>
                <c:pt idx="8">
                  <c:v>247.77035551983235</c:v>
                </c:pt>
                <c:pt idx="9">
                  <c:v>259.99480588022203</c:v>
                </c:pt>
                <c:pt idx="10">
                  <c:v>293.9314357061408</c:v>
                </c:pt>
                <c:pt idx="11">
                  <c:v>345.73117763396539</c:v>
                </c:pt>
                <c:pt idx="12">
                  <c:v>774.19846362503381</c:v>
                </c:pt>
                <c:pt idx="13">
                  <c:v>802.99116076731605</c:v>
                </c:pt>
                <c:pt idx="14">
                  <c:v>820.91257187345332</c:v>
                </c:pt>
                <c:pt idx="15">
                  <c:v>904.675170750608</c:v>
                </c:pt>
                <c:pt idx="16">
                  <c:v>1038.6689526409227</c:v>
                </c:pt>
                <c:pt idx="17">
                  <c:v>1171.4008689364532</c:v>
                </c:pt>
                <c:pt idx="18">
                  <c:v>1200.7626061545068</c:v>
                </c:pt>
                <c:pt idx="19">
                  <c:v>1248.6260222392277</c:v>
                </c:pt>
                <c:pt idx="20">
                  <c:v>1376.8761625805257</c:v>
                </c:pt>
                <c:pt idx="21">
                  <c:v>1676.4998001108891</c:v>
                </c:pt>
                <c:pt idx="22">
                  <c:v>1840.3879033589212</c:v>
                </c:pt>
                <c:pt idx="23">
                  <c:v>1895.8497470022446</c:v>
                </c:pt>
                <c:pt idx="24">
                  <c:v>2019.5771307305847</c:v>
                </c:pt>
                <c:pt idx="25">
                  <c:v>2252.8625822740601</c:v>
                </c:pt>
                <c:pt idx="26">
                  <c:v>2594.2377368897137</c:v>
                </c:pt>
                <c:pt idx="27">
                  <c:v>2788.8481145945316</c:v>
                </c:pt>
                <c:pt idx="28">
                  <c:v>3041.0933114913846</c:v>
                </c:pt>
                <c:pt idx="29">
                  <c:v>3505.1278165730582</c:v>
                </c:pt>
                <c:pt idx="30">
                  <c:v>3576.6883348445726</c:v>
                </c:pt>
                <c:pt idx="31">
                  <c:v>3648.2033619009044</c:v>
                </c:pt>
                <c:pt idx="32">
                  <c:v>3662.0977389307413</c:v>
                </c:pt>
                <c:pt idx="33">
                  <c:v>3722.5835587953197</c:v>
                </c:pt>
                <c:pt idx="34">
                  <c:v>3684.980487216551</c:v>
                </c:pt>
                <c:pt idx="35">
                  <c:v>3853.3413910980953</c:v>
                </c:pt>
                <c:pt idx="36">
                  <c:v>3960.5283439149594</c:v>
                </c:pt>
                <c:pt idx="37">
                  <c:v>4033.3799990141606</c:v>
                </c:pt>
                <c:pt idx="38">
                  <c:v>4463.8480449365297</c:v>
                </c:pt>
                <c:pt idx="39">
                  <c:v>4756.9720723928567</c:v>
                </c:pt>
                <c:pt idx="40">
                  <c:v>4955.7819297569558</c:v>
                </c:pt>
                <c:pt idx="41">
                  <c:v>5043.1076472586656</c:v>
                </c:pt>
                <c:pt idx="42">
                  <c:v>5098.0529079700655</c:v>
                </c:pt>
                <c:pt idx="43">
                  <c:v>5014.6216955155287</c:v>
                </c:pt>
                <c:pt idx="44">
                  <c:v>4965.0539199417635</c:v>
                </c:pt>
                <c:pt idx="45">
                  <c:v>4995.1374658223613</c:v>
                </c:pt>
                <c:pt idx="46">
                  <c:v>5135.1155369106227</c:v>
                </c:pt>
                <c:pt idx="47">
                  <c:v>5213.8211595656912</c:v>
                </c:pt>
                <c:pt idx="48">
                  <c:v>5177.2196319501109</c:v>
                </c:pt>
                <c:pt idx="49">
                  <c:v>5056.2997836987843</c:v>
                </c:pt>
                <c:pt idx="50">
                  <c:v>5046.7879155692362</c:v>
                </c:pt>
                <c:pt idx="51">
                  <c:v>4913.4763767755594</c:v>
                </c:pt>
                <c:pt idx="52">
                  <c:v>4745.5389263747738</c:v>
                </c:pt>
                <c:pt idx="53">
                  <c:v>4500.073061837199</c:v>
                </c:pt>
                <c:pt idx="54">
                  <c:v>4304.6492070780205</c:v>
                </c:pt>
                <c:pt idx="55">
                  <c:v>4047.5596882599771</c:v>
                </c:pt>
                <c:pt idx="56">
                  <c:v>4001.8215187437363</c:v>
                </c:pt>
                <c:pt idx="57">
                  <c:v>4012.1347919326176</c:v>
                </c:pt>
                <c:pt idx="58">
                  <c:v>3942.8409844981966</c:v>
                </c:pt>
                <c:pt idx="59">
                  <c:v>3900.2356202143951</c:v>
                </c:pt>
                <c:pt idx="60">
                  <c:v>3895.5826652420851</c:v>
                </c:pt>
                <c:pt idx="61">
                  <c:v>3852.8189289327061</c:v>
                </c:pt>
                <c:pt idx="62">
                  <c:v>3797.0412685960173</c:v>
                </c:pt>
                <c:pt idx="63">
                  <c:v>4073.8979702216175</c:v>
                </c:pt>
                <c:pt idx="64">
                  <c:v>4190.2380181551471</c:v>
                </c:pt>
                <c:pt idx="65">
                  <c:v>4195.7312640652308</c:v>
                </c:pt>
                <c:pt idx="66">
                  <c:v>4180.4288168920584</c:v>
                </c:pt>
                <c:pt idx="67">
                  <c:v>4171.409213059861</c:v>
                </c:pt>
                <c:pt idx="68">
                  <c:v>4206.1952107979587</c:v>
                </c:pt>
                <c:pt idx="69">
                  <c:v>4156.4285873235176</c:v>
                </c:pt>
                <c:pt idx="70">
                  <c:v>4147.1647187329199</c:v>
                </c:pt>
                <c:pt idx="71">
                  <c:v>4082.1698995994293</c:v>
                </c:pt>
                <c:pt idx="72">
                  <c:v>3977.404294645758</c:v>
                </c:pt>
                <c:pt idx="73">
                  <c:v>3932.8902145278453</c:v>
                </c:pt>
                <c:pt idx="74">
                  <c:v>3866.2709424389504</c:v>
                </c:pt>
                <c:pt idx="75">
                  <c:v>4099.2921498366459</c:v>
                </c:pt>
                <c:pt idx="76">
                  <c:v>3954.9388115300826</c:v>
                </c:pt>
                <c:pt idx="77">
                  <c:v>3715.6092275700003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7-4DC2-9193-F8B839E217F3}"/>
            </c:ext>
          </c:extLst>
        </c:ser>
        <c:ser>
          <c:idx val="1"/>
          <c:order val="1"/>
          <c:tx>
            <c:strRef>
              <c:f>'Data 2'!$C$4</c:f>
              <c:strCache>
                <c:ptCount val="1"/>
                <c:pt idx="0">
                  <c:v>Health insurance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2'!$C$5:$C$82</c:f>
              <c:numCache>
                <c:formatCode>#,##0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59.615840554863595</c:v>
                </c:pt>
                <c:pt idx="20">
                  <c:v>311.48918403801838</c:v>
                </c:pt>
                <c:pt idx="21">
                  <c:v>355.9290586502616</c:v>
                </c:pt>
                <c:pt idx="22">
                  <c:v>534.36736714115636</c:v>
                </c:pt>
                <c:pt idx="23">
                  <c:v>570.45785916610669</c:v>
                </c:pt>
                <c:pt idx="24">
                  <c:v>613.73844250025604</c:v>
                </c:pt>
                <c:pt idx="25">
                  <c:v>750.9644789658696</c:v>
                </c:pt>
                <c:pt idx="26">
                  <c:v>873.07591963258517</c:v>
                </c:pt>
                <c:pt idx="27">
                  <c:v>1029.7360347526153</c:v>
                </c:pt>
                <c:pt idx="28">
                  <c:v>1062.0508926168334</c:v>
                </c:pt>
                <c:pt idx="29">
                  <c:v>1155.5952333407731</c:v>
                </c:pt>
                <c:pt idx="30">
                  <c:v>1246.094768238318</c:v>
                </c:pt>
                <c:pt idx="31">
                  <c:v>1333.422580760051</c:v>
                </c:pt>
                <c:pt idx="32">
                  <c:v>1276.2204302783057</c:v>
                </c:pt>
                <c:pt idx="33">
                  <c:v>1246.6985409317037</c:v>
                </c:pt>
                <c:pt idx="34">
                  <c:v>1235.8018135789366</c:v>
                </c:pt>
                <c:pt idx="35">
                  <c:v>1181.9370268514901</c:v>
                </c:pt>
                <c:pt idx="36">
                  <c:v>1239.5809253994414</c:v>
                </c:pt>
                <c:pt idx="37">
                  <c:v>1913.7599588275955</c:v>
                </c:pt>
                <c:pt idx="38">
                  <c:v>2034.7739198689947</c:v>
                </c:pt>
                <c:pt idx="39">
                  <c:v>2074.2396178039644</c:v>
                </c:pt>
                <c:pt idx="40">
                  <c:v>2168.3748030291958</c:v>
                </c:pt>
                <c:pt idx="41">
                  <c:v>2377.078894367186</c:v>
                </c:pt>
                <c:pt idx="42">
                  <c:v>2489.2624663871125</c:v>
                </c:pt>
                <c:pt idx="43">
                  <c:v>2580.9216649052446</c:v>
                </c:pt>
                <c:pt idx="44">
                  <c:v>2681.9037674784345</c:v>
                </c:pt>
                <c:pt idx="45">
                  <c:v>2869.9243147955044</c:v>
                </c:pt>
                <c:pt idx="46">
                  <c:v>3068.8000496727609</c:v>
                </c:pt>
                <c:pt idx="47">
                  <c:v>3007.0461111072227</c:v>
                </c:pt>
                <c:pt idx="48">
                  <c:v>2741.4163737212525</c:v>
                </c:pt>
                <c:pt idx="49">
                  <c:v>2642.441093257994</c:v>
                </c:pt>
                <c:pt idx="50">
                  <c:v>2647.0705140999244</c:v>
                </c:pt>
                <c:pt idx="51">
                  <c:v>2648.7845448807975</c:v>
                </c:pt>
                <c:pt idx="52">
                  <c:v>2716.6764861385518</c:v>
                </c:pt>
                <c:pt idx="53">
                  <c:v>2764.8643581040642</c:v>
                </c:pt>
                <c:pt idx="54">
                  <c:v>2880.1228652046652</c:v>
                </c:pt>
                <c:pt idx="55">
                  <c:v>2987.9618545804433</c:v>
                </c:pt>
                <c:pt idx="56">
                  <c:v>3162.9109345349966</c:v>
                </c:pt>
                <c:pt idx="57">
                  <c:v>3415.6354031370079</c:v>
                </c:pt>
                <c:pt idx="58">
                  <c:v>3672.7229389423746</c:v>
                </c:pt>
                <c:pt idx="59">
                  <c:v>3937.0277672281777</c:v>
                </c:pt>
                <c:pt idx="60">
                  <c:v>4135.3693600629813</c:v>
                </c:pt>
                <c:pt idx="61">
                  <c:v>4282.9200676619321</c:v>
                </c:pt>
                <c:pt idx="62">
                  <c:v>4424.2536854066702</c:v>
                </c:pt>
                <c:pt idx="63">
                  <c:v>4596.3183321791412</c:v>
                </c:pt>
                <c:pt idx="64">
                  <c:v>4798.7393698766991</c:v>
                </c:pt>
                <c:pt idx="65">
                  <c:v>4847.3862455431654</c:v>
                </c:pt>
                <c:pt idx="66">
                  <c:v>4858.0106016280006</c:v>
                </c:pt>
                <c:pt idx="67">
                  <c:v>4870.1390758419057</c:v>
                </c:pt>
                <c:pt idx="68">
                  <c:v>4785.5329659848794</c:v>
                </c:pt>
                <c:pt idx="69">
                  <c:v>4829.7605098583226</c:v>
                </c:pt>
                <c:pt idx="70">
                  <c:v>4885.0537955732825</c:v>
                </c:pt>
                <c:pt idx="71">
                  <c:v>4682.9844519247508</c:v>
                </c:pt>
                <c:pt idx="72">
                  <c:v>4535.5891649597661</c:v>
                </c:pt>
                <c:pt idx="73">
                  <c:v>4556.4870937401629</c:v>
                </c:pt>
                <c:pt idx="74">
                  <c:v>4604.4186152760649</c:v>
                </c:pt>
                <c:pt idx="75">
                  <c:v>4868.0268280502114</c:v>
                </c:pt>
                <c:pt idx="76">
                  <c:v>5022.1218034671283</c:v>
                </c:pt>
                <c:pt idx="77">
                  <c:v>5032.6122120599994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7-4DC2-9193-F8B839E217F3}"/>
            </c:ext>
          </c:extLst>
        </c:ser>
        <c:ser>
          <c:idx val="2"/>
          <c:order val="2"/>
          <c:tx>
            <c:strRef>
              <c:f>'Data 2'!$D$4</c:f>
              <c:strCache>
                <c:ptCount val="1"/>
                <c:pt idx="0">
                  <c:v>Rehabilitation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2'!$D$5:$D$82</c:f>
              <c:numCache>
                <c:formatCode>#,##0</c:formatCode>
                <c:ptCount val="78"/>
                <c:pt idx="0">
                  <c:v>1.8694088026196948E-2</c:v>
                </c:pt>
                <c:pt idx="1">
                  <c:v>0.10813810919769314</c:v>
                </c:pt>
                <c:pt idx="2">
                  <c:v>0.11457269703094629</c:v>
                </c:pt>
                <c:pt idx="3">
                  <c:v>0.36218011763731195</c:v>
                </c:pt>
                <c:pt idx="4">
                  <c:v>0.64405785625096645</c:v>
                </c:pt>
                <c:pt idx="5">
                  <c:v>0.63253671721976645</c:v>
                </c:pt>
                <c:pt idx="6">
                  <c:v>0.3000297445341274</c:v>
                </c:pt>
                <c:pt idx="7">
                  <c:v>0.64611050977833628</c:v>
                </c:pt>
                <c:pt idx="8">
                  <c:v>12.065516781595159</c:v>
                </c:pt>
                <c:pt idx="9">
                  <c:v>0.77420403792081394</c:v>
                </c:pt>
                <c:pt idx="10">
                  <c:v>1.7189686737234426</c:v>
                </c:pt>
                <c:pt idx="11">
                  <c:v>1.3675553426233118</c:v>
                </c:pt>
                <c:pt idx="12">
                  <c:v>1.8893037224518952</c:v>
                </c:pt>
                <c:pt idx="13">
                  <c:v>1.695501021168051</c:v>
                </c:pt>
                <c:pt idx="14">
                  <c:v>2.0822203114029669</c:v>
                </c:pt>
                <c:pt idx="15">
                  <c:v>1.157042658639603</c:v>
                </c:pt>
                <c:pt idx="16">
                  <c:v>1.2465537779007037</c:v>
                </c:pt>
                <c:pt idx="17">
                  <c:v>1.3331586951226591</c:v>
                </c:pt>
                <c:pt idx="18">
                  <c:v>1.3926400849819327</c:v>
                </c:pt>
                <c:pt idx="19">
                  <c:v>1.6130839059344542</c:v>
                </c:pt>
                <c:pt idx="20">
                  <c:v>3.5035359598580738</c:v>
                </c:pt>
                <c:pt idx="21">
                  <c:v>4.3903941416455661</c:v>
                </c:pt>
                <c:pt idx="22">
                  <c:v>5.5474701272736802</c:v>
                </c:pt>
                <c:pt idx="23">
                  <c:v>8.6553372077855375</c:v>
                </c:pt>
                <c:pt idx="24">
                  <c:v>11.439361706536365</c:v>
                </c:pt>
                <c:pt idx="25">
                  <c:v>11.926699643200283</c:v>
                </c:pt>
                <c:pt idx="26">
                  <c:v>14.314398917795582</c:v>
                </c:pt>
                <c:pt idx="27">
                  <c:v>16.378974251177411</c:v>
                </c:pt>
                <c:pt idx="28">
                  <c:v>16.846028582476702</c:v>
                </c:pt>
                <c:pt idx="29">
                  <c:v>23.843405735629371</c:v>
                </c:pt>
                <c:pt idx="30">
                  <c:v>28.15196265936747</c:v>
                </c:pt>
                <c:pt idx="31">
                  <c:v>31.01924492414355</c:v>
                </c:pt>
                <c:pt idx="32">
                  <c:v>31.127327567763555</c:v>
                </c:pt>
                <c:pt idx="33">
                  <c:v>27.270695083644384</c:v>
                </c:pt>
                <c:pt idx="34">
                  <c:v>33.014514904825667</c:v>
                </c:pt>
                <c:pt idx="35">
                  <c:v>35.230868909409523</c:v>
                </c:pt>
                <c:pt idx="36">
                  <c:v>42.964163960366655</c:v>
                </c:pt>
                <c:pt idx="37">
                  <c:v>51.122984316217106</c:v>
                </c:pt>
                <c:pt idx="38">
                  <c:v>57.26490992920732</c:v>
                </c:pt>
                <c:pt idx="39">
                  <c:v>72.174098735847778</c:v>
                </c:pt>
                <c:pt idx="40">
                  <c:v>86.414553604796396</c:v>
                </c:pt>
                <c:pt idx="41">
                  <c:v>96.770098821851946</c:v>
                </c:pt>
                <c:pt idx="42">
                  <c:v>109.40902208044579</c:v>
                </c:pt>
                <c:pt idx="43">
                  <c:v>124.27586526464064</c:v>
                </c:pt>
                <c:pt idx="44">
                  <c:v>130.83813425282625</c:v>
                </c:pt>
                <c:pt idx="45">
                  <c:v>154.7769390333151</c:v>
                </c:pt>
                <c:pt idx="46">
                  <c:v>175.37118722538389</c:v>
                </c:pt>
                <c:pt idx="47">
                  <c:v>225.37856932079694</c:v>
                </c:pt>
                <c:pt idx="48">
                  <c:v>256.63494370824213</c:v>
                </c:pt>
                <c:pt idx="49">
                  <c:v>264.62433187409187</c:v>
                </c:pt>
                <c:pt idx="50">
                  <c:v>269.10763585563006</c:v>
                </c:pt>
                <c:pt idx="51">
                  <c:v>272.23434503451563</c:v>
                </c:pt>
                <c:pt idx="52">
                  <c:v>283.2873339354461</c:v>
                </c:pt>
                <c:pt idx="53">
                  <c:v>288.58370306367516</c:v>
                </c:pt>
                <c:pt idx="54">
                  <c:v>308.79362752765428</c:v>
                </c:pt>
                <c:pt idx="55">
                  <c:v>324.46797655905453</c:v>
                </c:pt>
                <c:pt idx="56">
                  <c:v>332.96944782618863</c:v>
                </c:pt>
                <c:pt idx="57">
                  <c:v>368.03399603056403</c:v>
                </c:pt>
                <c:pt idx="58">
                  <c:v>392.57113674870948</c:v>
                </c:pt>
                <c:pt idx="59">
                  <c:v>391.86699846860648</c:v>
                </c:pt>
                <c:pt idx="60">
                  <c:v>385.86819749198673</c:v>
                </c:pt>
                <c:pt idx="61">
                  <c:v>384.59048239571126</c:v>
                </c:pt>
                <c:pt idx="62">
                  <c:v>384.45886531882962</c:v>
                </c:pt>
                <c:pt idx="63">
                  <c:v>374.47789114991349</c:v>
                </c:pt>
                <c:pt idx="64">
                  <c:v>381.48992059324473</c:v>
                </c:pt>
                <c:pt idx="65">
                  <c:v>383.12109442968574</c:v>
                </c:pt>
                <c:pt idx="66">
                  <c:v>404.27418589134294</c:v>
                </c:pt>
                <c:pt idx="67">
                  <c:v>413.5004499013105</c:v>
                </c:pt>
                <c:pt idx="68">
                  <c:v>434.62028852965437</c:v>
                </c:pt>
                <c:pt idx="69">
                  <c:v>480.23935125922219</c:v>
                </c:pt>
                <c:pt idx="70">
                  <c:v>522.56529017289915</c:v>
                </c:pt>
                <c:pt idx="71">
                  <c:v>530.0825144410444</c:v>
                </c:pt>
                <c:pt idx="72">
                  <c:v>523.89103249978041</c:v>
                </c:pt>
                <c:pt idx="73">
                  <c:v>614.15863973869261</c:v>
                </c:pt>
                <c:pt idx="74">
                  <c:v>665.20668865343646</c:v>
                </c:pt>
                <c:pt idx="75">
                  <c:v>632.04246941647546</c:v>
                </c:pt>
                <c:pt idx="76">
                  <c:v>804.85605887238944</c:v>
                </c:pt>
                <c:pt idx="77">
                  <c:v>713.23393351000004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7-4DC2-9193-F8B839E217F3}"/>
            </c:ext>
          </c:extLst>
        </c:ser>
        <c:ser>
          <c:idx val="3"/>
          <c:order val="3"/>
          <c:tx>
            <c:strRef>
              <c:f>'Data 2'!$E$4</c:f>
              <c:strCache>
                <c:ptCount val="1"/>
                <c:pt idx="0">
                  <c:v>Unemployment benefits</c:v>
                </c:pt>
              </c:strCache>
            </c:strRef>
          </c:tx>
          <c:spPr>
            <a:solidFill>
              <a:schemeClr val="accent6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2'!$E$5:$E$82</c:f>
              <c:numCache>
                <c:formatCode>#,##0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431.4793633640349</c:v>
                </c:pt>
                <c:pt idx="41">
                  <c:v>473.79041354361402</c:v>
                </c:pt>
                <c:pt idx="42">
                  <c:v>485.60614251046348</c:v>
                </c:pt>
                <c:pt idx="43">
                  <c:v>416.94141286799305</c:v>
                </c:pt>
                <c:pt idx="44">
                  <c:v>279.77616148774786</c:v>
                </c:pt>
                <c:pt idx="45">
                  <c:v>250.2751256452928</c:v>
                </c:pt>
                <c:pt idx="46">
                  <c:v>717.39453932424647</c:v>
                </c:pt>
                <c:pt idx="47">
                  <c:v>1314.1178491715632</c:v>
                </c:pt>
                <c:pt idx="48">
                  <c:v>1626.7959629821789</c:v>
                </c:pt>
                <c:pt idx="49">
                  <c:v>1748.0995701181648</c:v>
                </c:pt>
                <c:pt idx="50">
                  <c:v>1814.1232883112582</c:v>
                </c:pt>
                <c:pt idx="51">
                  <c:v>1683.3971555299904</c:v>
                </c:pt>
                <c:pt idx="52">
                  <c:v>1576.5517904085309</c:v>
                </c:pt>
                <c:pt idx="53">
                  <c:v>1580.5368193375775</c:v>
                </c:pt>
                <c:pt idx="54">
                  <c:v>1594.1186876968848</c:v>
                </c:pt>
                <c:pt idx="55">
                  <c:v>1465.5708505081491</c:v>
                </c:pt>
                <c:pt idx="56">
                  <c:v>1455.2508446942941</c:v>
                </c:pt>
                <c:pt idx="57">
                  <c:v>1569.963717756975</c:v>
                </c:pt>
                <c:pt idx="58">
                  <c:v>1611.9231690700647</c:v>
                </c:pt>
                <c:pt idx="59">
                  <c:v>1640.4929663093415</c:v>
                </c:pt>
                <c:pt idx="60">
                  <c:v>1539.4472847663499</c:v>
                </c:pt>
                <c:pt idx="61">
                  <c:v>1351.2427858816413</c:v>
                </c:pt>
                <c:pt idx="62">
                  <c:v>1140.7820069200268</c:v>
                </c:pt>
                <c:pt idx="63">
                  <c:v>1027.637065578569</c:v>
                </c:pt>
                <c:pt idx="64">
                  <c:v>1217.1698950746013</c:v>
                </c:pt>
                <c:pt idx="65">
                  <c:v>1353.324622308683</c:v>
                </c:pt>
                <c:pt idx="66">
                  <c:v>1352.0037108523072</c:v>
                </c:pt>
                <c:pt idx="67">
                  <c:v>1647.8615727472582</c:v>
                </c:pt>
                <c:pt idx="68">
                  <c:v>1924.3122996122797</c:v>
                </c:pt>
                <c:pt idx="69">
                  <c:v>2187.6263897227705</c:v>
                </c:pt>
                <c:pt idx="70">
                  <c:v>2371.8213059922359</c:v>
                </c:pt>
                <c:pt idx="71">
                  <c:v>2451.1770181190991</c:v>
                </c:pt>
                <c:pt idx="72">
                  <c:v>2383.2320226794295</c:v>
                </c:pt>
                <c:pt idx="73">
                  <c:v>2179.6944900180638</c:v>
                </c:pt>
                <c:pt idx="74">
                  <c:v>2053.4780116057123</c:v>
                </c:pt>
                <c:pt idx="75">
                  <c:v>2480.2710237079855</c:v>
                </c:pt>
                <c:pt idx="76">
                  <c:v>2309.027283782782</c:v>
                </c:pt>
                <c:pt idx="77">
                  <c:v>1844.5265197699998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A7-4DC2-9193-F8B839E217F3}"/>
            </c:ext>
          </c:extLst>
        </c:ser>
        <c:ser>
          <c:idx val="4"/>
          <c:order val="4"/>
          <c:tx>
            <c:strRef>
              <c:f>'Data 2'!$F$4</c:f>
              <c:strCache>
                <c:ptCount val="1"/>
                <c:pt idx="0">
                  <c:v>Family allowances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2'!$F$5:$F$82</c:f>
              <c:numCache>
                <c:formatCode>#,##0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1485.3331234966165</c:v>
                </c:pt>
                <c:pt idx="49">
                  <c:v>2403.0065052082764</c:v>
                </c:pt>
                <c:pt idx="50">
                  <c:v>2292.5920629441939</c:v>
                </c:pt>
                <c:pt idx="51">
                  <c:v>2183.1000375251642</c:v>
                </c:pt>
                <c:pt idx="52">
                  <c:v>2153.0114708971214</c:v>
                </c:pt>
                <c:pt idx="53">
                  <c:v>2115.2061308737607</c:v>
                </c:pt>
                <c:pt idx="54">
                  <c:v>2079.4675537458534</c:v>
                </c:pt>
                <c:pt idx="55">
                  <c:v>1997.2109929001456</c:v>
                </c:pt>
                <c:pt idx="56">
                  <c:v>1931.4741007109797</c:v>
                </c:pt>
                <c:pt idx="57">
                  <c:v>1887.9526973173927</c:v>
                </c:pt>
                <c:pt idx="58">
                  <c:v>1861.3528908362291</c:v>
                </c:pt>
                <c:pt idx="59">
                  <c:v>1953.941436447167</c:v>
                </c:pt>
                <c:pt idx="60">
                  <c:v>1931.3327244559412</c:v>
                </c:pt>
                <c:pt idx="61">
                  <c:v>1891.2225600605623</c:v>
                </c:pt>
                <c:pt idx="62">
                  <c:v>1834.5345315859067</c:v>
                </c:pt>
                <c:pt idx="63">
                  <c:v>1779.8871892051145</c:v>
                </c:pt>
                <c:pt idx="64">
                  <c:v>1794.6190760218601</c:v>
                </c:pt>
                <c:pt idx="65">
                  <c:v>1768.3725346238275</c:v>
                </c:pt>
                <c:pt idx="66">
                  <c:v>1712.6234720373911</c:v>
                </c:pt>
                <c:pt idx="67">
                  <c:v>1728.2264542628759</c:v>
                </c:pt>
                <c:pt idx="68">
                  <c:v>1706.3616490957916</c:v>
                </c:pt>
                <c:pt idx="69">
                  <c:v>1691.5689051983361</c:v>
                </c:pt>
                <c:pt idx="70">
                  <c:v>1569.404485162861</c:v>
                </c:pt>
                <c:pt idx="71">
                  <c:v>1560.8080365546632</c:v>
                </c:pt>
                <c:pt idx="72">
                  <c:v>1531.8054228847964</c:v>
                </c:pt>
                <c:pt idx="73">
                  <c:v>1518.7436453867429</c:v>
                </c:pt>
                <c:pt idx="74">
                  <c:v>1492.015950813467</c:v>
                </c:pt>
                <c:pt idx="75">
                  <c:v>1505.3750321651316</c:v>
                </c:pt>
                <c:pt idx="76">
                  <c:v>1459.1210625526774</c:v>
                </c:pt>
                <c:pt idx="77">
                  <c:v>1460.2952657599999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A7-4DC2-9193-F8B839E217F3}"/>
            </c:ext>
          </c:extLst>
        </c:ser>
        <c:ser>
          <c:idx val="5"/>
          <c:order val="5"/>
          <c:tx>
            <c:strRef>
              <c:f>'Data 2'!$G$4</c:f>
              <c:strCache>
                <c:ptCount val="1"/>
                <c:pt idx="0">
                  <c:v>General housing allowances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2'!$G$5:$G$82</c:f>
              <c:numCache>
                <c:formatCode>#,##0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637.24242920069173</c:v>
                </c:pt>
                <c:pt idx="50">
                  <c:v>675.98520304854287</c:v>
                </c:pt>
                <c:pt idx="51">
                  <c:v>586.03694042332756</c:v>
                </c:pt>
                <c:pt idx="52">
                  <c:v>544.97683331447217</c:v>
                </c:pt>
                <c:pt idx="53">
                  <c:v>647.89044870766156</c:v>
                </c:pt>
                <c:pt idx="54">
                  <c:v>723.68425744189528</c:v>
                </c:pt>
                <c:pt idx="55">
                  <c:v>655.76401233754711</c:v>
                </c:pt>
                <c:pt idx="56">
                  <c:v>560.57295588227726</c:v>
                </c:pt>
                <c:pt idx="57">
                  <c:v>570.38477298830094</c:v>
                </c:pt>
                <c:pt idx="58">
                  <c:v>589.23745299035295</c:v>
                </c:pt>
                <c:pt idx="59">
                  <c:v>596.82759264931087</c:v>
                </c:pt>
                <c:pt idx="60">
                  <c:v>592.42989906090088</c:v>
                </c:pt>
                <c:pt idx="61">
                  <c:v>585.49040847464028</c:v>
                </c:pt>
                <c:pt idx="62">
                  <c:v>559.82752937883561</c:v>
                </c:pt>
                <c:pt idx="63">
                  <c:v>535.02474920353006</c:v>
                </c:pt>
                <c:pt idx="64">
                  <c:v>602.13907554109096</c:v>
                </c:pt>
                <c:pt idx="65">
                  <c:v>654.08244320993845</c:v>
                </c:pt>
                <c:pt idx="66">
                  <c:v>658.74936348516837</c:v>
                </c:pt>
                <c:pt idx="67">
                  <c:v>702.96071086275197</c:v>
                </c:pt>
                <c:pt idx="68">
                  <c:v>765.29657860471627</c:v>
                </c:pt>
                <c:pt idx="69">
                  <c:v>839.79147539693417</c:v>
                </c:pt>
                <c:pt idx="70">
                  <c:v>1040.2851731643661</c:v>
                </c:pt>
                <c:pt idx="71">
                  <c:v>1221.1047036290613</c:v>
                </c:pt>
                <c:pt idx="72">
                  <c:v>1413.6067345978686</c:v>
                </c:pt>
                <c:pt idx="73">
                  <c:v>1651.5064747871418</c:v>
                </c:pt>
                <c:pt idx="74">
                  <c:v>1636.9541754326149</c:v>
                </c:pt>
                <c:pt idx="75">
                  <c:v>1714.9661643103047</c:v>
                </c:pt>
                <c:pt idx="76">
                  <c:v>1704.0712540984507</c:v>
                </c:pt>
                <c:pt idx="77">
                  <c:v>1565.0106475499999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A7-4DC2-9193-F8B839E217F3}"/>
            </c:ext>
          </c:extLst>
        </c:ser>
        <c:ser>
          <c:idx val="6"/>
          <c:order val="6"/>
          <c:tx>
            <c:strRef>
              <c:f>'Data 2'!$H$4</c:f>
              <c:strCache>
                <c:ptCount val="1"/>
                <c:pt idx="0">
                  <c:v>Benefits for students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2'!$H$5:$H$82</c:f>
              <c:numCache>
                <c:formatCode>#,##0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566.34676655032888</c:v>
                </c:pt>
                <c:pt idx="50">
                  <c:v>954.45355923416867</c:v>
                </c:pt>
                <c:pt idx="51">
                  <c:v>887.80320065639262</c:v>
                </c:pt>
                <c:pt idx="52">
                  <c:v>889.61030647203961</c:v>
                </c:pt>
                <c:pt idx="53">
                  <c:v>914.28664477013626</c:v>
                </c:pt>
                <c:pt idx="54">
                  <c:v>906.66745546804179</c:v>
                </c:pt>
                <c:pt idx="55">
                  <c:v>931.93137186963872</c:v>
                </c:pt>
                <c:pt idx="56">
                  <c:v>1003.2179962961695</c:v>
                </c:pt>
                <c:pt idx="57">
                  <c:v>1004.1834313809596</c:v>
                </c:pt>
                <c:pt idx="58">
                  <c:v>995.73480956246158</c:v>
                </c:pt>
                <c:pt idx="59">
                  <c:v>1000.1859831546708</c:v>
                </c:pt>
                <c:pt idx="60">
                  <c:v>987.30362216723836</c:v>
                </c:pt>
                <c:pt idx="61">
                  <c:v>981.85443349737238</c:v>
                </c:pt>
                <c:pt idx="62">
                  <c:v>928.10365652692724</c:v>
                </c:pt>
                <c:pt idx="63">
                  <c:v>921.48566023674766</c:v>
                </c:pt>
                <c:pt idx="64">
                  <c:v>1040.7419239372307</c:v>
                </c:pt>
                <c:pt idx="65">
                  <c:v>1043.0143220297809</c:v>
                </c:pt>
                <c:pt idx="66">
                  <c:v>980.4521457620076</c:v>
                </c:pt>
                <c:pt idx="67">
                  <c:v>941.9234346775728</c:v>
                </c:pt>
                <c:pt idx="68">
                  <c:v>922.53448229417154</c:v>
                </c:pt>
                <c:pt idx="69">
                  <c:v>937.89968843404563</c:v>
                </c:pt>
                <c:pt idx="70">
                  <c:v>951.21012022420302</c:v>
                </c:pt>
                <c:pt idx="71">
                  <c:v>953.35399293992032</c:v>
                </c:pt>
                <c:pt idx="72">
                  <c:v>760.6967806393335</c:v>
                </c:pt>
                <c:pt idx="73">
                  <c:v>575.61182238385868</c:v>
                </c:pt>
                <c:pt idx="74">
                  <c:v>596.96851085337744</c:v>
                </c:pt>
                <c:pt idx="75">
                  <c:v>632.81970246305536</c:v>
                </c:pt>
                <c:pt idx="76">
                  <c:v>650.42394908107781</c:v>
                </c:pt>
                <c:pt idx="77">
                  <c:v>652.02396285999998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A7-4DC2-9193-F8B839E217F3}"/>
            </c:ext>
          </c:extLst>
        </c:ser>
        <c:ser>
          <c:idx val="7"/>
          <c:order val="7"/>
          <c:tx>
            <c:strRef>
              <c:f>'Data 2'!$I$4</c:f>
              <c:strCache>
                <c:ptCount val="1"/>
                <c:pt idx="0">
                  <c:v>Basic social assistance</c:v>
                </c:pt>
              </c:strCache>
            </c:strRef>
          </c:tx>
          <c:spPr>
            <a:solidFill>
              <a:srgbClr val="BFBFB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7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3B-4519-9C8F-59D2A6AF6A9D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DB-4515-B25D-688B65A2EF66}"/>
              </c:ext>
            </c:extLst>
          </c:dPt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2'!$I$5:$I$82</c:f>
              <c:numCache>
                <c:formatCode>#,##0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809.04987209588035</c:v>
                </c:pt>
                <c:pt idx="73">
                  <c:v>794.11589929506613</c:v>
                </c:pt>
                <c:pt idx="74">
                  <c:v>766.81541201165749</c:v>
                </c:pt>
                <c:pt idx="75">
                  <c:v>858.33550058696528</c:v>
                </c:pt>
                <c:pt idx="76">
                  <c:v>735.35791159777364</c:v>
                </c:pt>
                <c:pt idx="77">
                  <c:v>678.40117410999994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A7-4DC2-9193-F8B839E217F3}"/>
            </c:ext>
          </c:extLst>
        </c:ser>
        <c:ser>
          <c:idx val="8"/>
          <c:order val="8"/>
          <c:tx>
            <c:strRef>
              <c:f>'Data 2'!$J$4</c:f>
              <c:strCache>
                <c:ptCount val="1"/>
                <c:pt idx="0">
                  <c:v>Child day care subsidies eg.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2'!$J$5:$J$82</c:f>
              <c:numCache>
                <c:formatCode>#,##0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70.874769072431718</c:v>
                </c:pt>
                <c:pt idx="41">
                  <c:v>156.70097023427525</c:v>
                </c:pt>
                <c:pt idx="42">
                  <c:v>280.2570120526571</c:v>
                </c:pt>
                <c:pt idx="43">
                  <c:v>335.36377203997193</c:v>
                </c:pt>
                <c:pt idx="44">
                  <c:v>430.04233786640697</c:v>
                </c:pt>
                <c:pt idx="45">
                  <c:v>650.4358197901164</c:v>
                </c:pt>
                <c:pt idx="46">
                  <c:v>740.96563480112764</c:v>
                </c:pt>
                <c:pt idx="47">
                  <c:v>875.43358915259489</c:v>
                </c:pt>
                <c:pt idx="48">
                  <c:v>861.80229458676251</c:v>
                </c:pt>
                <c:pt idx="49">
                  <c:v>891.14659756042704</c:v>
                </c:pt>
                <c:pt idx="50">
                  <c:v>831.41917971021644</c:v>
                </c:pt>
                <c:pt idx="51">
                  <c:v>573.15806180667835</c:v>
                </c:pt>
                <c:pt idx="52">
                  <c:v>574.65010303913175</c:v>
                </c:pt>
                <c:pt idx="53">
                  <c:v>622.1101553321239</c:v>
                </c:pt>
                <c:pt idx="54">
                  <c:v>601.97656777777217</c:v>
                </c:pt>
                <c:pt idx="55">
                  <c:v>578.1140955801601</c:v>
                </c:pt>
                <c:pt idx="56">
                  <c:v>557.40677439940771</c:v>
                </c:pt>
                <c:pt idx="57">
                  <c:v>546.37851556742726</c:v>
                </c:pt>
                <c:pt idx="58">
                  <c:v>538.54578362002212</c:v>
                </c:pt>
                <c:pt idx="59">
                  <c:v>549.5847473200613</c:v>
                </c:pt>
                <c:pt idx="60">
                  <c:v>621.78530934038122</c:v>
                </c:pt>
                <c:pt idx="61">
                  <c:v>622.16108728542281</c:v>
                </c:pt>
                <c:pt idx="62">
                  <c:v>601.78039359058869</c:v>
                </c:pt>
                <c:pt idx="63">
                  <c:v>575.39761726576705</c:v>
                </c:pt>
                <c:pt idx="64">
                  <c:v>694.9244088045034</c:v>
                </c:pt>
                <c:pt idx="65">
                  <c:v>749.55011512961505</c:v>
                </c:pt>
                <c:pt idx="66">
                  <c:v>726.21286102339513</c:v>
                </c:pt>
                <c:pt idx="67">
                  <c:v>735.03294894639987</c:v>
                </c:pt>
                <c:pt idx="68">
                  <c:v>745.55767562723076</c:v>
                </c:pt>
                <c:pt idx="69">
                  <c:v>749.30223276106415</c:v>
                </c:pt>
                <c:pt idx="70">
                  <c:v>750.91106279497978</c:v>
                </c:pt>
                <c:pt idx="71">
                  <c:v>731.11106590713098</c:v>
                </c:pt>
                <c:pt idx="72">
                  <c:v>723.47679549293775</c:v>
                </c:pt>
                <c:pt idx="73">
                  <c:v>689.78972218414287</c:v>
                </c:pt>
                <c:pt idx="74">
                  <c:v>646.17876367449242</c:v>
                </c:pt>
                <c:pt idx="75">
                  <c:v>619.17285893594374</c:v>
                </c:pt>
                <c:pt idx="76">
                  <c:v>570.47299740053177</c:v>
                </c:pt>
                <c:pt idx="77">
                  <c:v>607.95529420000003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A7-4DC2-9193-F8B839E217F3}"/>
            </c:ext>
          </c:extLst>
        </c:ser>
        <c:ser>
          <c:idx val="9"/>
          <c:order val="9"/>
          <c:tx>
            <c:strRef>
              <c:f>'Data 2'!$K$4</c:f>
              <c:strCache>
                <c:ptCount val="1"/>
                <c:pt idx="0">
                  <c:v>Administration expenses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2'!$A$5:$A$82</c:f>
              <c:numCache>
                <c:formatCode>0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'Data 2'!$K$5:$K$82</c:f>
              <c:numCache>
                <c:formatCode>#,##0</c:formatCode>
                <c:ptCount val="78"/>
                <c:pt idx="0">
                  <c:v>4.4578209908623494</c:v>
                </c:pt>
                <c:pt idx="1">
                  <c:v>4.7760998228981135</c:v>
                </c:pt>
                <c:pt idx="2">
                  <c:v>6.1799818398510427</c:v>
                </c:pt>
                <c:pt idx="3">
                  <c:v>12.382226244010663</c:v>
                </c:pt>
                <c:pt idx="4">
                  <c:v>12.688295040405171</c:v>
                </c:pt>
                <c:pt idx="5">
                  <c:v>14.244317347665397</c:v>
                </c:pt>
                <c:pt idx="6">
                  <c:v>21.785599284643641</c:v>
                </c:pt>
                <c:pt idx="7">
                  <c:v>22.77365071418809</c:v>
                </c:pt>
                <c:pt idx="8">
                  <c:v>34.78974022445891</c:v>
                </c:pt>
                <c:pt idx="9">
                  <c:v>22.467386447749593</c:v>
                </c:pt>
                <c:pt idx="10">
                  <c:v>20.218672815655232</c:v>
                </c:pt>
                <c:pt idx="11">
                  <c:v>21.18122189424065</c:v>
                </c:pt>
                <c:pt idx="12">
                  <c:v>24.70465719040909</c:v>
                </c:pt>
                <c:pt idx="13">
                  <c:v>25.672679089649751</c:v>
                </c:pt>
                <c:pt idx="14">
                  <c:v>24.733330940826264</c:v>
                </c:pt>
                <c:pt idx="15">
                  <c:v>30.808828188628478</c:v>
                </c:pt>
                <c:pt idx="16">
                  <c:v>34.655229510102551</c:v>
                </c:pt>
                <c:pt idx="17">
                  <c:v>34.659650383875999</c:v>
                </c:pt>
                <c:pt idx="18">
                  <c:v>35.64214454784269</c:v>
                </c:pt>
                <c:pt idx="19">
                  <c:v>64.412079555090301</c:v>
                </c:pt>
                <c:pt idx="20">
                  <c:v>86.532256479281358</c:v>
                </c:pt>
                <c:pt idx="21">
                  <c:v>100.34849963684235</c:v>
                </c:pt>
                <c:pt idx="22">
                  <c:v>113.23264873004662</c:v>
                </c:pt>
                <c:pt idx="23">
                  <c:v>116.64643758634411</c:v>
                </c:pt>
                <c:pt idx="24">
                  <c:v>128.63202505370757</c:v>
                </c:pt>
                <c:pt idx="25">
                  <c:v>147.74303868344248</c:v>
                </c:pt>
                <c:pt idx="26">
                  <c:v>159.29418070378523</c:v>
                </c:pt>
                <c:pt idx="27">
                  <c:v>196.31989125692704</c:v>
                </c:pt>
                <c:pt idx="28">
                  <c:v>207.88236484663923</c:v>
                </c:pt>
                <c:pt idx="29">
                  <c:v>205.65005633338535</c:v>
                </c:pt>
                <c:pt idx="30">
                  <c:v>227.99385548474575</c:v>
                </c:pt>
                <c:pt idx="31">
                  <c:v>250.42168487063151</c:v>
                </c:pt>
                <c:pt idx="32">
                  <c:v>226.80535444871597</c:v>
                </c:pt>
                <c:pt idx="33">
                  <c:v>226.38687315760669</c:v>
                </c:pt>
                <c:pt idx="34">
                  <c:v>635.6228492242285</c:v>
                </c:pt>
                <c:pt idx="35">
                  <c:v>294.85613107859223</c:v>
                </c:pt>
                <c:pt idx="36">
                  <c:v>307.72708618480709</c:v>
                </c:pt>
                <c:pt idx="37">
                  <c:v>314.44511762740137</c:v>
                </c:pt>
                <c:pt idx="38">
                  <c:v>362.91584150292937</c:v>
                </c:pt>
                <c:pt idx="39">
                  <c:v>376.93099769608421</c:v>
                </c:pt>
                <c:pt idx="40">
                  <c:v>409.11542524227855</c:v>
                </c:pt>
                <c:pt idx="41">
                  <c:v>442.7509478837747</c:v>
                </c:pt>
                <c:pt idx="42">
                  <c:v>452.65910745214745</c:v>
                </c:pt>
                <c:pt idx="43">
                  <c:v>530.18882386411588</c:v>
                </c:pt>
                <c:pt idx="44">
                  <c:v>525.17488118527001</c:v>
                </c:pt>
                <c:pt idx="45">
                  <c:v>542.76743744527084</c:v>
                </c:pt>
                <c:pt idx="46">
                  <c:v>446.90014117080847</c:v>
                </c:pt>
                <c:pt idx="47">
                  <c:v>452.14701857331818</c:v>
                </c:pt>
                <c:pt idx="48">
                  <c:v>380.10798058752744</c:v>
                </c:pt>
                <c:pt idx="49">
                  <c:v>421.09647223388714</c:v>
                </c:pt>
                <c:pt idx="50">
                  <c:v>417.96400691335464</c:v>
                </c:pt>
                <c:pt idx="51">
                  <c:v>574.59098360750954</c:v>
                </c:pt>
                <c:pt idx="52">
                  <c:v>407.18702449368823</c:v>
                </c:pt>
                <c:pt idx="53">
                  <c:v>608.33181452199926</c:v>
                </c:pt>
                <c:pt idx="54">
                  <c:v>408.26692040618502</c:v>
                </c:pt>
                <c:pt idx="55">
                  <c:v>404.26830211794788</c:v>
                </c:pt>
                <c:pt idx="56">
                  <c:v>414.93033796973219</c:v>
                </c:pt>
                <c:pt idx="57">
                  <c:v>433.83436802065177</c:v>
                </c:pt>
                <c:pt idx="58">
                  <c:v>452.73524905104671</c:v>
                </c:pt>
                <c:pt idx="59">
                  <c:v>469.77270137825417</c:v>
                </c:pt>
                <c:pt idx="60">
                  <c:v>448.00252786369003</c:v>
                </c:pt>
                <c:pt idx="61">
                  <c:v>476.40075506883625</c:v>
                </c:pt>
                <c:pt idx="62">
                  <c:v>457.05830607547279</c:v>
                </c:pt>
                <c:pt idx="63">
                  <c:v>466.09859764243021</c:v>
                </c:pt>
                <c:pt idx="64">
                  <c:v>534.92072900697906</c:v>
                </c:pt>
                <c:pt idx="65">
                  <c:v>534.53432673855787</c:v>
                </c:pt>
                <c:pt idx="66">
                  <c:v>523.71798769530494</c:v>
                </c:pt>
                <c:pt idx="67">
                  <c:v>500.74850356232901</c:v>
                </c:pt>
                <c:pt idx="68">
                  <c:v>514.13252486175213</c:v>
                </c:pt>
                <c:pt idx="69">
                  <c:v>496.94813775965366</c:v>
                </c:pt>
                <c:pt idx="70">
                  <c:v>487.60298153518005</c:v>
                </c:pt>
                <c:pt idx="71">
                  <c:v>486.81625532647769</c:v>
                </c:pt>
                <c:pt idx="72">
                  <c:v>537.14794428648258</c:v>
                </c:pt>
                <c:pt idx="73">
                  <c:v>573.20548871528433</c:v>
                </c:pt>
                <c:pt idx="74">
                  <c:v>568.29099085367693</c:v>
                </c:pt>
                <c:pt idx="75">
                  <c:v>597.93320491892166</c:v>
                </c:pt>
                <c:pt idx="76">
                  <c:v>634.44187326838232</c:v>
                </c:pt>
                <c:pt idx="77">
                  <c:v>609.82371792000004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3B-4519-9C8F-59D2A6AF6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990720"/>
        <c:axId val="72992256"/>
      </c:barChart>
      <c:catAx>
        <c:axId val="72990720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0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72992256"/>
        <c:crossesAt val="0"/>
        <c:auto val="0"/>
        <c:lblAlgn val="ctr"/>
        <c:lblOffset val="0"/>
        <c:tickLblSkip val="10"/>
        <c:tickMarkSkip val="1"/>
        <c:noMultiLvlLbl val="0"/>
      </c:catAx>
      <c:valAx>
        <c:axId val="72992256"/>
        <c:scaling>
          <c:orientation val="minMax"/>
          <c:max val="18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minorGridlines>
          <c:spPr>
            <a:ln w="3175">
              <a:noFill/>
              <a:prstDash val="sysDash"/>
            </a:ln>
          </c:spPr>
        </c:minorGridlines>
        <c:title>
          <c:tx>
            <c:strRef>
              <c:f>'Data 2'!$B$3:$C$3</c:f>
              <c:strCache>
                <c:ptCount val="2"/>
                <c:pt idx="0">
                  <c:v>Million euros </c:v>
                </c:pt>
              </c:strCache>
            </c:strRef>
          </c:tx>
          <c:layout>
            <c:manualLayout>
              <c:xMode val="edge"/>
              <c:yMode val="edge"/>
              <c:x val="4.6434355280058077E-2"/>
              <c:y val="0.15283929934290127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/>
              </a:pPr>
              <a:endParaRPr lang="fi-FI"/>
            </a:p>
          </c:txPr>
        </c:title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72990720"/>
        <c:crosses val="autoZero"/>
        <c:crossBetween val="between"/>
        <c:majorUnit val="2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79650416038439E-2"/>
          <c:y val="0.21119443048342362"/>
          <c:w val="0.73021202784434569"/>
          <c:h val="0.66433610692280487"/>
        </c:manualLayout>
      </c:layout>
      <c:lineChart>
        <c:grouping val="standard"/>
        <c:varyColors val="0"/>
        <c:ser>
          <c:idx val="0"/>
          <c:order val="0"/>
          <c:tx>
            <c:strRef>
              <c:f>'Data 3'!$K$4</c:f>
              <c:strCache>
                <c:ptCount val="1"/>
                <c:pt idx="0">
                  <c:v>Kela benefits / GDP*</c:v>
                </c:pt>
              </c:strCache>
            </c:strRef>
          </c:tx>
          <c:spPr>
            <a:ln w="4445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'Data 3'!$A$5:$A$52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3'!$K$5:$K$52</c:f>
              <c:numCache>
                <c:formatCode>0.0</c:formatCode>
                <c:ptCount val="48"/>
                <c:pt idx="0">
                  <c:v>4.8551576677067771</c:v>
                </c:pt>
                <c:pt idx="1">
                  <c:v>5.0520048382367104</c:v>
                </c:pt>
                <c:pt idx="2">
                  <c:v>5.1414306873106295</c:v>
                </c:pt>
                <c:pt idx="3">
                  <c:v>5.0185810957638219</c:v>
                </c:pt>
                <c:pt idx="4">
                  <c:v>4.6035193390294511</c:v>
                </c:pt>
                <c:pt idx="5">
                  <c:v>4.5383805690449028</c:v>
                </c:pt>
                <c:pt idx="6">
                  <c:v>4.6475130649870877</c:v>
                </c:pt>
                <c:pt idx="7">
                  <c:v>5.1682727770208974</c:v>
                </c:pt>
                <c:pt idx="8">
                  <c:v>5.4959046835848087</c:v>
                </c:pt>
                <c:pt idx="9">
                  <c:v>5.5310735786004965</c:v>
                </c:pt>
                <c:pt idx="10">
                  <c:v>6.0053297392394969</c:v>
                </c:pt>
                <c:pt idx="11">
                  <c:v>6.1058765831336688</c:v>
                </c:pt>
                <c:pt idx="12">
                  <c:v>6.0866166428403767</c:v>
                </c:pt>
                <c:pt idx="13">
                  <c:v>5.6419231043362608</c:v>
                </c:pt>
                <c:pt idx="14">
                  <c:v>5.3814027022799191</c:v>
                </c:pt>
                <c:pt idx="15">
                  <c:v>5.6656804216264032</c:v>
                </c:pt>
                <c:pt idx="16">
                  <c:v>6.8100442818383717</c:v>
                </c:pt>
                <c:pt idx="17">
                  <c:v>7.7426514705866518</c:v>
                </c:pt>
                <c:pt idx="18">
                  <c:v>8.9337326038254901</c:v>
                </c:pt>
                <c:pt idx="19">
                  <c:v>9.9735149418723683</c:v>
                </c:pt>
                <c:pt idx="20">
                  <c:v>9.4848371886319871</c:v>
                </c:pt>
                <c:pt idx="21">
                  <c:v>8.7129593595315082</c:v>
                </c:pt>
                <c:pt idx="22">
                  <c:v>7.9641362923240271</c:v>
                </c:pt>
                <c:pt idx="23">
                  <c:v>7.4059143971783943</c:v>
                </c:pt>
                <c:pt idx="24">
                  <c:v>7.0936142925700665</c:v>
                </c:pt>
                <c:pt idx="25">
                  <c:v>6.6112516473417999</c:v>
                </c:pt>
                <c:pt idx="26">
                  <c:v>6.406726858838355</c:v>
                </c:pt>
                <c:pt idx="27">
                  <c:v>6.5170824185445095</c:v>
                </c:pt>
                <c:pt idx="28">
                  <c:v>6.5436273056165106</c:v>
                </c:pt>
                <c:pt idx="29">
                  <c:v>6.4346993537333557</c:v>
                </c:pt>
                <c:pt idx="30">
                  <c:v>6.3097821928871127</c:v>
                </c:pt>
                <c:pt idx="31">
                  <c:v>6.0565539020341594</c:v>
                </c:pt>
                <c:pt idx="32">
                  <c:v>5.6224341430037637</c:v>
                </c:pt>
                <c:pt idx="33">
                  <c:v>5.7218119578925686</c:v>
                </c:pt>
                <c:pt idx="34">
                  <c:v>6.4847837928549019</c:v>
                </c:pt>
                <c:pt idx="35">
                  <c:v>6.4589168876864944</c:v>
                </c:pt>
                <c:pt idx="36">
                  <c:v>6.298427186890776</c:v>
                </c:pt>
                <c:pt idx="37">
                  <c:v>6.5225604850301186</c:v>
                </c:pt>
                <c:pt idx="38">
                  <c:v>6.632436019444893</c:v>
                </c:pt>
                <c:pt idx="39">
                  <c:v>6.7742886557079123</c:v>
                </c:pt>
                <c:pt idx="40">
                  <c:v>6.7687508678856121</c:v>
                </c:pt>
                <c:pt idx="41">
                  <c:v>6.592264229544222</c:v>
                </c:pt>
                <c:pt idx="42">
                  <c:v>6.559510111930571</c:v>
                </c:pt>
                <c:pt idx="43">
                  <c:v>6.3700920618087746</c:v>
                </c:pt>
                <c:pt idx="44">
                  <c:v>6.2091361420382061</c:v>
                </c:pt>
                <c:pt idx="45">
                  <c:v>6.6735650743746806</c:v>
                </c:pt>
                <c:pt idx="46">
                  <c:v>6.4275466284074598</c:v>
                </c:pt>
                <c:pt idx="47">
                  <c:v>6.0560834682263174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3-4190-83F6-9E2E80AC16FA}"/>
            </c:ext>
          </c:extLst>
        </c:ser>
        <c:ser>
          <c:idx val="1"/>
          <c:order val="1"/>
          <c:tx>
            <c:strRef>
              <c:f>'Data 3'!$L$4</c:f>
              <c:strCache>
                <c:ptCount val="1"/>
                <c:pt idx="0">
                  <c:v>Kela benefits / social expenditure*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00-3A73-4E12-918E-FA449F528B61}"/>
              </c:ext>
            </c:extLst>
          </c:dPt>
          <c:cat>
            <c:numRef>
              <c:f>'Data 3'!$A$5:$A$52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3'!$L$5:$L$52</c:f>
              <c:numCache>
                <c:formatCode>0.0</c:formatCode>
                <c:ptCount val="48"/>
                <c:pt idx="0">
                  <c:v>29.816583590356821</c:v>
                </c:pt>
                <c:pt idx="1">
                  <c:v>28.32412559502432</c:v>
                </c:pt>
                <c:pt idx="2">
                  <c:v>26.214578748006122</c:v>
                </c:pt>
                <c:pt idx="3">
                  <c:v>25.177944285633764</c:v>
                </c:pt>
                <c:pt idx="4">
                  <c:v>23.633652962191768</c:v>
                </c:pt>
                <c:pt idx="5">
                  <c:v>24.115610169299703</c:v>
                </c:pt>
                <c:pt idx="6">
                  <c:v>24.129416236342532</c:v>
                </c:pt>
                <c:pt idx="7">
                  <c:v>25.198494096688169</c:v>
                </c:pt>
                <c:pt idx="8">
                  <c:v>25.858748689579446</c:v>
                </c:pt>
                <c:pt idx="9">
                  <c:v>25.413940138545989</c:v>
                </c:pt>
                <c:pt idx="10">
                  <c:v>26.033077602114059</c:v>
                </c:pt>
                <c:pt idx="11">
                  <c:v>25.70478919059892</c:v>
                </c:pt>
                <c:pt idx="12">
                  <c:v>25.307708006052987</c:v>
                </c:pt>
                <c:pt idx="13">
                  <c:v>24.408777846734573</c:v>
                </c:pt>
                <c:pt idx="14">
                  <c:v>23.715446870268064</c:v>
                </c:pt>
                <c:pt idx="15">
                  <c:v>23.317706233686984</c:v>
                </c:pt>
                <c:pt idx="16">
                  <c:v>23.621364229731878</c:v>
                </c:pt>
                <c:pt idx="17">
                  <c:v>23.848773005604997</c:v>
                </c:pt>
                <c:pt idx="18">
                  <c:v>26.707092919730556</c:v>
                </c:pt>
                <c:pt idx="19">
                  <c:v>30.474293180470553</c:v>
                </c:pt>
                <c:pt idx="20">
                  <c:v>30.951033778228265</c:v>
                </c:pt>
                <c:pt idx="21">
                  <c:v>28.54353295141539</c:v>
                </c:pt>
                <c:pt idx="22">
                  <c:v>28.211439856256142</c:v>
                </c:pt>
                <c:pt idx="23">
                  <c:v>28.179525332754402</c:v>
                </c:pt>
                <c:pt idx="24">
                  <c:v>27.959414644590758</c:v>
                </c:pt>
                <c:pt idx="25">
                  <c:v>27.217802102064141</c:v>
                </c:pt>
                <c:pt idx="26">
                  <c:v>26.602511904340197</c:v>
                </c:pt>
                <c:pt idx="27">
                  <c:v>26.217705228935245</c:v>
                </c:pt>
                <c:pt idx="28">
                  <c:v>25.648024072734781</c:v>
                </c:pt>
                <c:pt idx="29">
                  <c:v>25.181423782291461</c:v>
                </c:pt>
                <c:pt idx="30">
                  <c:v>24.7408180757601</c:v>
                </c:pt>
                <c:pt idx="31">
                  <c:v>23.910492065304258</c:v>
                </c:pt>
                <c:pt idx="32">
                  <c:v>23.037497809707379</c:v>
                </c:pt>
                <c:pt idx="33">
                  <c:v>22.846908657403599</c:v>
                </c:pt>
                <c:pt idx="34">
                  <c:v>22.431388222755128</c:v>
                </c:pt>
                <c:pt idx="35">
                  <c:v>22.162241027137437</c:v>
                </c:pt>
                <c:pt idx="36">
                  <c:v>21.939726362132966</c:v>
                </c:pt>
                <c:pt idx="37">
                  <c:v>21.797925264794866</c:v>
                </c:pt>
                <c:pt idx="38">
                  <c:v>21.402561080420739</c:v>
                </c:pt>
                <c:pt idx="39">
                  <c:v>21.380948676960355</c:v>
                </c:pt>
                <c:pt idx="40">
                  <c:v>21.297555925813462</c:v>
                </c:pt>
                <c:pt idx="41">
                  <c:v>20.830892262620392</c:v>
                </c:pt>
                <c:pt idx="42">
                  <c:v>21.485673520242006</c:v>
                </c:pt>
                <c:pt idx="43">
                  <c:v>21.176073031568158</c:v>
                </c:pt>
                <c:pt idx="44">
                  <c:v>20.651316288212211</c:v>
                </c:pt>
                <c:pt idx="45">
                  <c:v>20.932153788644243</c:v>
                </c:pt>
                <c:pt idx="46">
                  <c:v>20.859038528692821</c:v>
                </c:pt>
                <c:pt idx="47">
                  <c:v>20.502902520875079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3-4190-83F6-9E2E80AC16FA}"/>
            </c:ext>
          </c:extLst>
        </c:ser>
        <c:ser>
          <c:idx val="2"/>
          <c:order val="2"/>
          <c:tx>
            <c:strRef>
              <c:f>'Data 3'!$M$4</c:f>
              <c:strCache>
                <c:ptCount val="1"/>
                <c:pt idx="0">
                  <c:v>Kela benefits / total wage bill*</c:v>
                </c:pt>
              </c:strCache>
            </c:strRef>
          </c:tx>
          <c:spPr>
            <a:ln w="444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'Data 3'!$A$5:$A$52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3'!$M$5:$M$52</c:f>
              <c:numCache>
                <c:formatCode>0.0</c:formatCode>
                <c:ptCount val="48"/>
                <c:pt idx="0">
                  <c:v>10.659024304965454</c:v>
                </c:pt>
                <c:pt idx="1">
                  <c:v>11.009149411637143</c:v>
                </c:pt>
                <c:pt idx="2">
                  <c:v>11.527693194808901</c:v>
                </c:pt>
                <c:pt idx="3">
                  <c:v>11.76386965752592</c:v>
                </c:pt>
                <c:pt idx="4">
                  <c:v>10.914717088114216</c:v>
                </c:pt>
                <c:pt idx="5">
                  <c:v>10.668268949039273</c:v>
                </c:pt>
                <c:pt idx="6">
                  <c:v>10.662139447047759</c:v>
                </c:pt>
                <c:pt idx="7">
                  <c:v>11.992062648388652</c:v>
                </c:pt>
                <c:pt idx="8">
                  <c:v>12.768960271033025</c:v>
                </c:pt>
                <c:pt idx="9">
                  <c:v>12.933741296123809</c:v>
                </c:pt>
                <c:pt idx="10">
                  <c:v>13.876321286230192</c:v>
                </c:pt>
                <c:pt idx="11">
                  <c:v>14.172894984131181</c:v>
                </c:pt>
                <c:pt idx="12">
                  <c:v>14.01242036399602</c:v>
                </c:pt>
                <c:pt idx="13">
                  <c:v>13.366639894206733</c:v>
                </c:pt>
                <c:pt idx="14">
                  <c:v>12.814007360525755</c:v>
                </c:pt>
                <c:pt idx="15">
                  <c:v>13.270449231877118</c:v>
                </c:pt>
                <c:pt idx="16">
                  <c:v>15.267957637963692</c:v>
                </c:pt>
                <c:pt idx="17">
                  <c:v>17.921739570254385</c:v>
                </c:pt>
                <c:pt idx="18">
                  <c:v>22.248150685979635</c:v>
                </c:pt>
                <c:pt idx="19">
                  <c:v>26.135153690623298</c:v>
                </c:pt>
                <c:pt idx="20">
                  <c:v>25.304453832060798</c:v>
                </c:pt>
                <c:pt idx="21">
                  <c:v>22.878437901562748</c:v>
                </c:pt>
                <c:pt idx="22">
                  <c:v>21.412191249176214</c:v>
                </c:pt>
                <c:pt idx="23">
                  <c:v>20.091427920322236</c:v>
                </c:pt>
                <c:pt idx="24">
                  <c:v>19.030463168086207</c:v>
                </c:pt>
                <c:pt idx="25">
                  <c:v>17.854292050484133</c:v>
                </c:pt>
                <c:pt idx="26">
                  <c:v>17.424350147430768</c:v>
                </c:pt>
                <c:pt idx="27">
                  <c:v>17.555840786633041</c:v>
                </c:pt>
                <c:pt idx="28">
                  <c:v>17.478198651717037</c:v>
                </c:pt>
                <c:pt idx="29">
                  <c:v>17.251418535530938</c:v>
                </c:pt>
                <c:pt idx="30">
                  <c:v>16.704805002732854</c:v>
                </c:pt>
                <c:pt idx="31">
                  <c:v>16.007949247114578</c:v>
                </c:pt>
                <c:pt idx="32">
                  <c:v>15.215472970040651</c:v>
                </c:pt>
                <c:pt idx="33">
                  <c:v>15.063460313588378</c:v>
                </c:pt>
                <c:pt idx="34">
                  <c:v>16.114825601268851</c:v>
                </c:pt>
                <c:pt idx="35">
                  <c:v>16.219967965830218</c:v>
                </c:pt>
                <c:pt idx="36">
                  <c:v>15.907595971044069</c:v>
                </c:pt>
                <c:pt idx="37">
                  <c:v>16.164047091811199</c:v>
                </c:pt>
                <c:pt idx="38">
                  <c:v>16.570222786542271</c:v>
                </c:pt>
                <c:pt idx="39">
                  <c:v>17.081190435566821</c:v>
                </c:pt>
                <c:pt idx="40">
                  <c:v>17.267621706327464</c:v>
                </c:pt>
                <c:pt idx="41">
                  <c:v>17.059904235208737</c:v>
                </c:pt>
                <c:pt idx="42">
                  <c:v>17.246101539855704</c:v>
                </c:pt>
                <c:pt idx="43">
                  <c:v>16.511868197386391</c:v>
                </c:pt>
                <c:pt idx="44">
                  <c:v>15.976988679593632</c:v>
                </c:pt>
                <c:pt idx="45">
                  <c:v>17.101540350672838</c:v>
                </c:pt>
                <c:pt idx="46">
                  <c:v>16.461510196582768</c:v>
                </c:pt>
                <c:pt idx="47">
                  <c:v>15.607893550834614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E3-4190-83F6-9E2E80AC1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76032"/>
        <c:axId val="73286016"/>
      </c:lineChart>
      <c:catAx>
        <c:axId val="73276032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73286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3286016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ysDash"/>
            </a:ln>
          </c:spPr>
        </c:minorGridlines>
        <c:title>
          <c:tx>
            <c:strRef>
              <c:f>'Data 3'!$K$3:$N$3</c:f>
              <c:strCache>
                <c:ptCount val="4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4.7938287211197243E-2"/>
              <c:y val="0.15744621284041621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/>
              </a:pPr>
              <a:endParaRPr lang="fi-FI"/>
            </a:p>
          </c:txPr>
        </c:title>
        <c:numFmt formatCode="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73276032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63861770663567E-2"/>
          <c:y val="0.17114568599717142"/>
          <c:w val="0.69759701776408378"/>
          <c:h val="0.73550212164073547"/>
        </c:manualLayout>
      </c:layout>
      <c:areaChart>
        <c:grouping val="stacked"/>
        <c:varyColors val="0"/>
        <c:ser>
          <c:idx val="0"/>
          <c:order val="0"/>
          <c:tx>
            <c:strRef>
              <c:f>'Data 4'!$B$4</c:f>
              <c:strCache>
                <c:ptCount val="1"/>
                <c:pt idx="0">
                  <c:v>Insured persons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'Data 4'!$A$5:$A$82</c:f>
              <c:numCache>
                <c:formatCode>General</c:formatCode>
                <c:ptCount val="78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</c:numCache>
            </c:numRef>
          </c:cat>
          <c:val>
            <c:numRef>
              <c:f>'Data 4'!$B$5:$B$82</c:f>
              <c:numCache>
                <c:formatCode>0.0</c:formatCode>
                <c:ptCount val="78"/>
                <c:pt idx="0">
                  <c:v>32.4</c:v>
                </c:pt>
                <c:pt idx="1">
                  <c:v>50.4</c:v>
                </c:pt>
                <c:pt idx="2">
                  <c:v>61</c:v>
                </c:pt>
                <c:pt idx="3">
                  <c:v>56.6</c:v>
                </c:pt>
                <c:pt idx="4">
                  <c:v>52</c:v>
                </c:pt>
                <c:pt idx="5">
                  <c:v>53.1</c:v>
                </c:pt>
                <c:pt idx="6">
                  <c:v>53.7</c:v>
                </c:pt>
                <c:pt idx="7">
                  <c:v>61.2</c:v>
                </c:pt>
                <c:pt idx="8">
                  <c:v>38.799999999999997</c:v>
                </c:pt>
                <c:pt idx="9">
                  <c:v>47.8</c:v>
                </c:pt>
                <c:pt idx="10">
                  <c:v>43.8</c:v>
                </c:pt>
                <c:pt idx="11">
                  <c:v>36.299999999999997</c:v>
                </c:pt>
                <c:pt idx="12">
                  <c:v>29.4</c:v>
                </c:pt>
                <c:pt idx="13">
                  <c:v>23.9</c:v>
                </c:pt>
                <c:pt idx="14">
                  <c:v>23.6</c:v>
                </c:pt>
                <c:pt idx="15">
                  <c:v>22.6</c:v>
                </c:pt>
                <c:pt idx="16">
                  <c:v>20.8</c:v>
                </c:pt>
                <c:pt idx="17">
                  <c:v>16.7</c:v>
                </c:pt>
                <c:pt idx="18">
                  <c:v>23.8</c:v>
                </c:pt>
                <c:pt idx="19">
                  <c:v>23.5</c:v>
                </c:pt>
                <c:pt idx="20">
                  <c:v>24.7</c:v>
                </c:pt>
                <c:pt idx="21">
                  <c:v>22.8</c:v>
                </c:pt>
                <c:pt idx="22">
                  <c:v>20.9</c:v>
                </c:pt>
                <c:pt idx="23">
                  <c:v>23</c:v>
                </c:pt>
                <c:pt idx="24">
                  <c:v>24.3</c:v>
                </c:pt>
                <c:pt idx="25">
                  <c:v>27.8</c:v>
                </c:pt>
                <c:pt idx="26">
                  <c:v>27.4</c:v>
                </c:pt>
                <c:pt idx="27">
                  <c:v>29.6</c:v>
                </c:pt>
                <c:pt idx="28">
                  <c:v>29.1</c:v>
                </c:pt>
                <c:pt idx="29">
                  <c:v>28.8</c:v>
                </c:pt>
                <c:pt idx="30">
                  <c:v>30.1</c:v>
                </c:pt>
                <c:pt idx="31">
                  <c:v>28.6</c:v>
                </c:pt>
                <c:pt idx="32">
                  <c:v>26.7</c:v>
                </c:pt>
                <c:pt idx="33">
                  <c:v>28.2</c:v>
                </c:pt>
                <c:pt idx="34">
                  <c:v>28.2</c:v>
                </c:pt>
                <c:pt idx="35">
                  <c:v>31</c:v>
                </c:pt>
                <c:pt idx="36">
                  <c:v>30.4</c:v>
                </c:pt>
                <c:pt idx="37">
                  <c:v>30.9</c:v>
                </c:pt>
                <c:pt idx="38">
                  <c:v>25.5</c:v>
                </c:pt>
                <c:pt idx="39">
                  <c:v>25.6</c:v>
                </c:pt>
                <c:pt idx="40">
                  <c:v>26.1</c:v>
                </c:pt>
                <c:pt idx="41">
                  <c:v>26.6</c:v>
                </c:pt>
                <c:pt idx="42">
                  <c:v>24</c:v>
                </c:pt>
                <c:pt idx="43">
                  <c:v>22.2</c:v>
                </c:pt>
                <c:pt idx="44">
                  <c:v>27.1</c:v>
                </c:pt>
                <c:pt idx="45">
                  <c:v>27.3</c:v>
                </c:pt>
                <c:pt idx="46">
                  <c:v>26.2</c:v>
                </c:pt>
                <c:pt idx="47">
                  <c:v>25.7</c:v>
                </c:pt>
                <c:pt idx="48">
                  <c:v>26.3</c:v>
                </c:pt>
                <c:pt idx="49">
                  <c:v>25.1</c:v>
                </c:pt>
                <c:pt idx="50">
                  <c:v>27</c:v>
                </c:pt>
                <c:pt idx="51">
                  <c:v>21.9</c:v>
                </c:pt>
                <c:pt idx="52">
                  <c:v>35.200000000000003</c:v>
                </c:pt>
                <c:pt idx="53">
                  <c:v>24.8</c:v>
                </c:pt>
                <c:pt idx="54">
                  <c:v>23.8</c:v>
                </c:pt>
                <c:pt idx="55">
                  <c:v>17.8</c:v>
                </c:pt>
                <c:pt idx="56">
                  <c:v>16.3</c:v>
                </c:pt>
                <c:pt idx="57">
                  <c:v>15.1</c:v>
                </c:pt>
                <c:pt idx="58">
                  <c:v>12.7</c:v>
                </c:pt>
                <c:pt idx="59">
                  <c:v>13.2</c:v>
                </c:pt>
                <c:pt idx="60">
                  <c:v>11.5</c:v>
                </c:pt>
                <c:pt idx="61">
                  <c:v>11.9</c:v>
                </c:pt>
                <c:pt idx="62">
                  <c:v>11.1</c:v>
                </c:pt>
                <c:pt idx="63">
                  <c:v>9.9</c:v>
                </c:pt>
                <c:pt idx="64">
                  <c:v>9.6</c:v>
                </c:pt>
                <c:pt idx="65">
                  <c:v>9.9</c:v>
                </c:pt>
                <c:pt idx="66">
                  <c:v>13.8</c:v>
                </c:pt>
                <c:pt idx="67">
                  <c:v>14.3</c:v>
                </c:pt>
                <c:pt idx="68">
                  <c:v>13.8</c:v>
                </c:pt>
                <c:pt idx="69">
                  <c:v>13.4</c:v>
                </c:pt>
                <c:pt idx="70">
                  <c:v>15.3</c:v>
                </c:pt>
                <c:pt idx="71">
                  <c:v>13.679563616733409</c:v>
                </c:pt>
                <c:pt idx="72">
                  <c:v>13.638707598212713</c:v>
                </c:pt>
                <c:pt idx="73">
                  <c:v>13.882254769727631</c:v>
                </c:pt>
                <c:pt idx="74">
                  <c:v>13.871545465353677</c:v>
                </c:pt>
                <c:pt idx="75">
                  <c:v>14.055449405500852</c:v>
                </c:pt>
                <c:pt idx="76">
                  <c:v>14.487343428851959</c:v>
                </c:pt>
                <c:pt idx="77">
                  <c:v>12.697965290373464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E-4310-BE74-F179561CC033}"/>
            </c:ext>
          </c:extLst>
        </c:ser>
        <c:ser>
          <c:idx val="1"/>
          <c:order val="1"/>
          <c:tx>
            <c:strRef>
              <c:f>'Data 4'!$C$4</c:f>
              <c:strCache>
                <c:ptCount val="1"/>
                <c:pt idx="0">
                  <c:v>Employers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'Data 4'!$A$5:$A$82</c:f>
              <c:numCache>
                <c:formatCode>General</c:formatCode>
                <c:ptCount val="78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</c:numCache>
            </c:numRef>
          </c:cat>
          <c:val>
            <c:numRef>
              <c:f>'Data 4'!$C$5:$C$82</c:f>
              <c:numCache>
                <c:formatCode>0.0</c:formatCode>
                <c:ptCount val="78"/>
                <c:pt idx="0">
                  <c:v>32.4</c:v>
                </c:pt>
                <c:pt idx="1">
                  <c:v>24.8</c:v>
                </c:pt>
                <c:pt idx="2">
                  <c:v>20</c:v>
                </c:pt>
                <c:pt idx="3">
                  <c:v>24.2</c:v>
                </c:pt>
                <c:pt idx="4">
                  <c:v>35.200000000000003</c:v>
                </c:pt>
                <c:pt idx="5">
                  <c:v>38.1</c:v>
                </c:pt>
                <c:pt idx="6">
                  <c:v>36.299999999999997</c:v>
                </c:pt>
                <c:pt idx="7">
                  <c:v>25.2</c:v>
                </c:pt>
                <c:pt idx="8">
                  <c:v>28.6</c:v>
                </c:pt>
                <c:pt idx="9">
                  <c:v>32.1</c:v>
                </c:pt>
                <c:pt idx="10">
                  <c:v>26.7</c:v>
                </c:pt>
                <c:pt idx="11">
                  <c:v>30</c:v>
                </c:pt>
                <c:pt idx="12">
                  <c:v>24.2</c:v>
                </c:pt>
                <c:pt idx="13">
                  <c:v>22</c:v>
                </c:pt>
                <c:pt idx="14">
                  <c:v>19.899999999999999</c:v>
                </c:pt>
                <c:pt idx="15">
                  <c:v>20.7</c:v>
                </c:pt>
                <c:pt idx="16">
                  <c:v>22.7</c:v>
                </c:pt>
                <c:pt idx="17">
                  <c:v>16.5</c:v>
                </c:pt>
                <c:pt idx="18">
                  <c:v>21.4</c:v>
                </c:pt>
                <c:pt idx="19">
                  <c:v>22.1</c:v>
                </c:pt>
                <c:pt idx="20">
                  <c:v>21</c:v>
                </c:pt>
                <c:pt idx="21">
                  <c:v>23.1</c:v>
                </c:pt>
                <c:pt idx="22">
                  <c:v>21.7</c:v>
                </c:pt>
                <c:pt idx="23">
                  <c:v>21</c:v>
                </c:pt>
                <c:pt idx="24">
                  <c:v>24.2</c:v>
                </c:pt>
                <c:pt idx="25">
                  <c:v>23.2</c:v>
                </c:pt>
                <c:pt idx="26">
                  <c:v>23.3</c:v>
                </c:pt>
                <c:pt idx="27">
                  <c:v>30.5</c:v>
                </c:pt>
                <c:pt idx="28">
                  <c:v>30.8</c:v>
                </c:pt>
                <c:pt idx="29">
                  <c:v>30.4</c:v>
                </c:pt>
                <c:pt idx="30">
                  <c:v>31.8</c:v>
                </c:pt>
                <c:pt idx="31">
                  <c:v>48.8</c:v>
                </c:pt>
                <c:pt idx="32">
                  <c:v>48.8</c:v>
                </c:pt>
                <c:pt idx="33">
                  <c:v>53.1</c:v>
                </c:pt>
                <c:pt idx="34">
                  <c:v>53.2</c:v>
                </c:pt>
                <c:pt idx="35">
                  <c:v>52.3</c:v>
                </c:pt>
                <c:pt idx="36">
                  <c:v>53.6</c:v>
                </c:pt>
                <c:pt idx="37">
                  <c:v>52</c:v>
                </c:pt>
                <c:pt idx="38">
                  <c:v>53.9</c:v>
                </c:pt>
                <c:pt idx="39">
                  <c:v>56.4</c:v>
                </c:pt>
                <c:pt idx="40">
                  <c:v>55</c:v>
                </c:pt>
                <c:pt idx="41">
                  <c:v>54.5</c:v>
                </c:pt>
                <c:pt idx="42">
                  <c:v>54.6</c:v>
                </c:pt>
                <c:pt idx="43">
                  <c:v>48.2</c:v>
                </c:pt>
                <c:pt idx="44">
                  <c:v>48</c:v>
                </c:pt>
                <c:pt idx="45">
                  <c:v>46.9</c:v>
                </c:pt>
                <c:pt idx="46">
                  <c:v>47.2</c:v>
                </c:pt>
                <c:pt idx="47">
                  <c:v>42.6</c:v>
                </c:pt>
                <c:pt idx="48">
                  <c:v>43.6</c:v>
                </c:pt>
                <c:pt idx="49">
                  <c:v>46.2</c:v>
                </c:pt>
                <c:pt idx="50">
                  <c:v>42.3</c:v>
                </c:pt>
                <c:pt idx="51">
                  <c:v>31.3</c:v>
                </c:pt>
                <c:pt idx="52">
                  <c:v>23.7</c:v>
                </c:pt>
                <c:pt idx="53">
                  <c:v>21.1</c:v>
                </c:pt>
                <c:pt idx="54">
                  <c:v>18.600000000000001</c:v>
                </c:pt>
                <c:pt idx="55">
                  <c:v>20.5</c:v>
                </c:pt>
                <c:pt idx="56">
                  <c:v>22.7</c:v>
                </c:pt>
                <c:pt idx="57">
                  <c:v>22.5</c:v>
                </c:pt>
                <c:pt idx="58">
                  <c:v>23.4</c:v>
                </c:pt>
                <c:pt idx="59">
                  <c:v>24.2</c:v>
                </c:pt>
                <c:pt idx="60">
                  <c:v>26</c:v>
                </c:pt>
                <c:pt idx="61">
                  <c:v>25.3</c:v>
                </c:pt>
                <c:pt idx="62">
                  <c:v>22.7</c:v>
                </c:pt>
                <c:pt idx="63">
                  <c:v>21.9</c:v>
                </c:pt>
                <c:pt idx="64">
                  <c:v>21.9</c:v>
                </c:pt>
                <c:pt idx="65">
                  <c:v>22.3</c:v>
                </c:pt>
                <c:pt idx="66">
                  <c:v>21.6</c:v>
                </c:pt>
                <c:pt idx="67">
                  <c:v>22.5</c:v>
                </c:pt>
                <c:pt idx="68">
                  <c:v>21.8</c:v>
                </c:pt>
                <c:pt idx="69">
                  <c:v>17.3</c:v>
                </c:pt>
                <c:pt idx="70">
                  <c:v>12.5</c:v>
                </c:pt>
                <c:pt idx="71">
                  <c:v>12.409885558864701</c:v>
                </c:pt>
                <c:pt idx="72">
                  <c:v>12.218488136159667</c:v>
                </c:pt>
                <c:pt idx="73">
                  <c:v>11.583406804632279</c:v>
                </c:pt>
                <c:pt idx="74">
                  <c:v>11.688399458328528</c:v>
                </c:pt>
                <c:pt idx="75">
                  <c:v>11.359618579578511</c:v>
                </c:pt>
                <c:pt idx="76">
                  <c:v>11.499887047190413</c:v>
                </c:pt>
                <c:pt idx="77">
                  <c:v>6.3757480818757664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E-4310-BE74-F179561CC033}"/>
            </c:ext>
          </c:extLst>
        </c:ser>
        <c:ser>
          <c:idx val="2"/>
          <c:order val="2"/>
          <c:tx>
            <c:strRef>
              <c:f>'Data 4'!$D$4</c:f>
              <c:strCache>
                <c:ptCount val="1"/>
                <c:pt idx="0">
                  <c:v>State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'Data 4'!$A$5:$A$82</c:f>
              <c:numCache>
                <c:formatCode>General</c:formatCode>
                <c:ptCount val="78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</c:numCache>
            </c:numRef>
          </c:cat>
          <c:val>
            <c:numRef>
              <c:f>'Data 4'!$D$5:$D$82</c:f>
              <c:numCache>
                <c:formatCode>0.0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0.4</c:v>
                </c:pt>
                <c:pt idx="6">
                  <c:v>1</c:v>
                </c:pt>
                <c:pt idx="7">
                  <c:v>1.8</c:v>
                </c:pt>
                <c:pt idx="8">
                  <c:v>2.5</c:v>
                </c:pt>
                <c:pt idx="9">
                  <c:v>6.4</c:v>
                </c:pt>
                <c:pt idx="10">
                  <c:v>9.9</c:v>
                </c:pt>
                <c:pt idx="11">
                  <c:v>11.7</c:v>
                </c:pt>
                <c:pt idx="12">
                  <c:v>22.7</c:v>
                </c:pt>
                <c:pt idx="13">
                  <c:v>28.5</c:v>
                </c:pt>
                <c:pt idx="14">
                  <c:v>27.6</c:v>
                </c:pt>
                <c:pt idx="15">
                  <c:v>25.7</c:v>
                </c:pt>
                <c:pt idx="16">
                  <c:v>23</c:v>
                </c:pt>
                <c:pt idx="17">
                  <c:v>35.9</c:v>
                </c:pt>
                <c:pt idx="18">
                  <c:v>22.9</c:v>
                </c:pt>
                <c:pt idx="19">
                  <c:v>23.7</c:v>
                </c:pt>
                <c:pt idx="20">
                  <c:v>19.2</c:v>
                </c:pt>
                <c:pt idx="21">
                  <c:v>30.3</c:v>
                </c:pt>
                <c:pt idx="22">
                  <c:v>32.799999999999997</c:v>
                </c:pt>
                <c:pt idx="23">
                  <c:v>33.299999999999997</c:v>
                </c:pt>
                <c:pt idx="24">
                  <c:v>29</c:v>
                </c:pt>
                <c:pt idx="25">
                  <c:v>27.3</c:v>
                </c:pt>
                <c:pt idx="26">
                  <c:v>29.5</c:v>
                </c:pt>
                <c:pt idx="27">
                  <c:v>22.8</c:v>
                </c:pt>
                <c:pt idx="28">
                  <c:v>22.8</c:v>
                </c:pt>
                <c:pt idx="29">
                  <c:v>23.1</c:v>
                </c:pt>
                <c:pt idx="30">
                  <c:v>22.9</c:v>
                </c:pt>
                <c:pt idx="31">
                  <c:v>9.1999999999999993</c:v>
                </c:pt>
                <c:pt idx="32">
                  <c:v>12.5</c:v>
                </c:pt>
                <c:pt idx="33">
                  <c:v>8.8000000000000007</c:v>
                </c:pt>
                <c:pt idx="34">
                  <c:v>9.4</c:v>
                </c:pt>
                <c:pt idx="35">
                  <c:v>8.3000000000000007</c:v>
                </c:pt>
                <c:pt idx="36">
                  <c:v>7.8</c:v>
                </c:pt>
                <c:pt idx="37">
                  <c:v>8</c:v>
                </c:pt>
                <c:pt idx="38">
                  <c:v>9.9</c:v>
                </c:pt>
                <c:pt idx="39">
                  <c:v>9</c:v>
                </c:pt>
                <c:pt idx="40">
                  <c:v>10.4</c:v>
                </c:pt>
                <c:pt idx="41">
                  <c:v>10.1</c:v>
                </c:pt>
                <c:pt idx="42">
                  <c:v>12.1</c:v>
                </c:pt>
                <c:pt idx="43">
                  <c:v>21.2</c:v>
                </c:pt>
                <c:pt idx="44">
                  <c:v>17.100000000000001</c:v>
                </c:pt>
                <c:pt idx="45">
                  <c:v>18.3</c:v>
                </c:pt>
                <c:pt idx="46">
                  <c:v>16.399999999999999</c:v>
                </c:pt>
                <c:pt idx="47">
                  <c:v>20.100000000000001</c:v>
                </c:pt>
                <c:pt idx="48">
                  <c:v>18.3</c:v>
                </c:pt>
                <c:pt idx="49">
                  <c:v>15.6</c:v>
                </c:pt>
                <c:pt idx="50">
                  <c:v>15.9</c:v>
                </c:pt>
                <c:pt idx="51">
                  <c:v>32.4</c:v>
                </c:pt>
                <c:pt idx="52">
                  <c:v>23.7</c:v>
                </c:pt>
                <c:pt idx="53">
                  <c:v>32.5</c:v>
                </c:pt>
                <c:pt idx="54">
                  <c:v>39.4</c:v>
                </c:pt>
                <c:pt idx="55">
                  <c:v>42.8</c:v>
                </c:pt>
                <c:pt idx="56">
                  <c:v>49.8</c:v>
                </c:pt>
                <c:pt idx="57">
                  <c:v>52.7</c:v>
                </c:pt>
                <c:pt idx="58">
                  <c:v>53.5</c:v>
                </c:pt>
                <c:pt idx="59">
                  <c:v>53</c:v>
                </c:pt>
                <c:pt idx="60">
                  <c:v>53.1</c:v>
                </c:pt>
                <c:pt idx="61">
                  <c:v>53.4</c:v>
                </c:pt>
                <c:pt idx="62">
                  <c:v>54.7</c:v>
                </c:pt>
                <c:pt idx="63">
                  <c:v>53.9</c:v>
                </c:pt>
                <c:pt idx="64">
                  <c:v>54.7</c:v>
                </c:pt>
                <c:pt idx="65">
                  <c:v>54.4</c:v>
                </c:pt>
                <c:pt idx="66">
                  <c:v>58.8</c:v>
                </c:pt>
                <c:pt idx="67">
                  <c:v>57.7</c:v>
                </c:pt>
                <c:pt idx="68">
                  <c:v>59.2</c:v>
                </c:pt>
                <c:pt idx="69">
                  <c:v>64</c:v>
                </c:pt>
                <c:pt idx="70">
                  <c:v>67.099999999999994</c:v>
                </c:pt>
                <c:pt idx="71">
                  <c:v>69.060791733851232</c:v>
                </c:pt>
                <c:pt idx="72">
                  <c:v>69.355774162858694</c:v>
                </c:pt>
                <c:pt idx="73">
                  <c:v>69.473668237518154</c:v>
                </c:pt>
                <c:pt idx="74">
                  <c:v>69.432404586779612</c:v>
                </c:pt>
                <c:pt idx="75">
                  <c:v>68.715386109138706</c:v>
                </c:pt>
                <c:pt idx="76">
                  <c:v>68.105351347626922</c:v>
                </c:pt>
                <c:pt idx="77">
                  <c:v>75.310396890170395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E-4310-BE74-F179561CC033}"/>
            </c:ext>
          </c:extLst>
        </c:ser>
        <c:ser>
          <c:idx val="3"/>
          <c:order val="3"/>
          <c:tx>
            <c:strRef>
              <c:f>'Data 4'!$E$4</c:f>
              <c:strCache>
                <c:ptCount val="1"/>
                <c:pt idx="0">
                  <c:v>Municipalities</c:v>
                </c:pt>
              </c:strCache>
            </c:strRef>
          </c:tx>
          <c:spPr>
            <a:solidFill>
              <a:schemeClr val="accent6"/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'Data 4'!$A$5:$A$82</c:f>
              <c:numCache>
                <c:formatCode>General</c:formatCode>
                <c:ptCount val="78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</c:numCache>
            </c:numRef>
          </c:cat>
          <c:val>
            <c:numRef>
              <c:f>'Data 4'!$E$5:$E$82</c:f>
              <c:numCache>
                <c:formatCode>0.0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0.1</c:v>
                </c:pt>
                <c:pt idx="6">
                  <c:v>0.3</c:v>
                </c:pt>
                <c:pt idx="7">
                  <c:v>0.6</c:v>
                </c:pt>
                <c:pt idx="8">
                  <c:v>0.7</c:v>
                </c:pt>
                <c:pt idx="9">
                  <c:v>2</c:v>
                </c:pt>
                <c:pt idx="10">
                  <c:v>3</c:v>
                </c:pt>
                <c:pt idx="11">
                  <c:v>3.4</c:v>
                </c:pt>
                <c:pt idx="12">
                  <c:v>6.6</c:v>
                </c:pt>
                <c:pt idx="13">
                  <c:v>8.1999999999999993</c:v>
                </c:pt>
                <c:pt idx="14">
                  <c:v>7.8</c:v>
                </c:pt>
                <c:pt idx="15">
                  <c:v>7.3</c:v>
                </c:pt>
                <c:pt idx="16">
                  <c:v>6.7</c:v>
                </c:pt>
                <c:pt idx="17">
                  <c:v>10.7</c:v>
                </c:pt>
                <c:pt idx="18">
                  <c:v>11.3</c:v>
                </c:pt>
                <c:pt idx="19">
                  <c:v>11.4</c:v>
                </c:pt>
                <c:pt idx="20">
                  <c:v>9.4</c:v>
                </c:pt>
                <c:pt idx="21">
                  <c:v>9.5</c:v>
                </c:pt>
                <c:pt idx="22">
                  <c:v>9.6999999999999993</c:v>
                </c:pt>
                <c:pt idx="23">
                  <c:v>9.6999999999999993</c:v>
                </c:pt>
                <c:pt idx="24">
                  <c:v>8.5</c:v>
                </c:pt>
                <c:pt idx="25">
                  <c:v>7.3</c:v>
                </c:pt>
                <c:pt idx="26">
                  <c:v>7.3</c:v>
                </c:pt>
                <c:pt idx="27">
                  <c:v>6.7</c:v>
                </c:pt>
                <c:pt idx="28">
                  <c:v>6.6</c:v>
                </c:pt>
                <c:pt idx="29">
                  <c:v>6.5</c:v>
                </c:pt>
                <c:pt idx="30">
                  <c:v>6.5</c:v>
                </c:pt>
                <c:pt idx="31">
                  <c:v>6.1</c:v>
                </c:pt>
                <c:pt idx="32">
                  <c:v>5.7</c:v>
                </c:pt>
                <c:pt idx="33">
                  <c:v>5.2</c:v>
                </c:pt>
                <c:pt idx="34">
                  <c:v>4.5999999999999996</c:v>
                </c:pt>
                <c:pt idx="35">
                  <c:v>5</c:v>
                </c:pt>
                <c:pt idx="36">
                  <c:v>4.9000000000000004</c:v>
                </c:pt>
                <c:pt idx="37">
                  <c:v>5.0999999999999996</c:v>
                </c:pt>
                <c:pt idx="38">
                  <c:v>6</c:v>
                </c:pt>
                <c:pt idx="39">
                  <c:v>5.5</c:v>
                </c:pt>
                <c:pt idx="40">
                  <c:v>5.3</c:v>
                </c:pt>
                <c:pt idx="41">
                  <c:v>5.4</c:v>
                </c:pt>
                <c:pt idx="42">
                  <c:v>6.4</c:v>
                </c:pt>
                <c:pt idx="43">
                  <c:v>6.5</c:v>
                </c:pt>
                <c:pt idx="44">
                  <c:v>6.5</c:v>
                </c:pt>
                <c:pt idx="45">
                  <c:v>6.7</c:v>
                </c:pt>
                <c:pt idx="46">
                  <c:v>9.4</c:v>
                </c:pt>
                <c:pt idx="47">
                  <c:v>10.4</c:v>
                </c:pt>
                <c:pt idx="48">
                  <c:v>10.8</c:v>
                </c:pt>
                <c:pt idx="49">
                  <c:v>11.7</c:v>
                </c:pt>
                <c:pt idx="50">
                  <c:v>13.5</c:v>
                </c:pt>
                <c:pt idx="51">
                  <c:v>13.2</c:v>
                </c:pt>
                <c:pt idx="52">
                  <c:v>16.399999999999999</c:v>
                </c:pt>
                <c:pt idx="53">
                  <c:v>16.5</c:v>
                </c:pt>
                <c:pt idx="54">
                  <c:v>14</c:v>
                </c:pt>
                <c:pt idx="55">
                  <c:v>13.6</c:v>
                </c:pt>
                <c:pt idx="56">
                  <c:v>4.7</c:v>
                </c:pt>
                <c:pt idx="57">
                  <c:v>4.2</c:v>
                </c:pt>
                <c:pt idx="58">
                  <c:v>4.3</c:v>
                </c:pt>
                <c:pt idx="59">
                  <c:v>4.2</c:v>
                </c:pt>
                <c:pt idx="60">
                  <c:v>4.0999999999999996</c:v>
                </c:pt>
                <c:pt idx="61">
                  <c:v>3.9</c:v>
                </c:pt>
                <c:pt idx="62">
                  <c:v>3.7</c:v>
                </c:pt>
                <c:pt idx="63">
                  <c:v>3.5</c:v>
                </c:pt>
                <c:pt idx="64">
                  <c:v>3.4</c:v>
                </c:pt>
                <c:pt idx="65">
                  <c:v>3.7</c:v>
                </c:pt>
                <c:pt idx="66">
                  <c:v>5.2</c:v>
                </c:pt>
                <c:pt idx="67">
                  <c:v>5.0999999999999996</c:v>
                </c:pt>
                <c:pt idx="68">
                  <c:v>4.7</c:v>
                </c:pt>
                <c:pt idx="69">
                  <c:v>4.7</c:v>
                </c:pt>
                <c:pt idx="70">
                  <c:v>4.5</c:v>
                </c:pt>
                <c:pt idx="71">
                  <c:v>4.5685077851505707</c:v>
                </c:pt>
                <c:pt idx="72">
                  <c:v>4.6461739355852032</c:v>
                </c:pt>
                <c:pt idx="73">
                  <c:v>4.8436337645248217</c:v>
                </c:pt>
                <c:pt idx="74">
                  <c:v>4.8699210906073018</c:v>
                </c:pt>
                <c:pt idx="75">
                  <c:v>5.7743866179338266</c:v>
                </c:pt>
                <c:pt idx="76">
                  <c:v>5.7683283341410716</c:v>
                </c:pt>
                <c:pt idx="77">
                  <c:v>5.5289527380491412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8E-4310-BE74-F179561CC033}"/>
            </c:ext>
          </c:extLst>
        </c:ser>
        <c:ser>
          <c:idx val="4"/>
          <c:order val="4"/>
          <c:tx>
            <c:strRef>
              <c:f>'Data 4'!$F$4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'Data 4'!$A$5:$A$82</c:f>
              <c:numCache>
                <c:formatCode>General</c:formatCode>
                <c:ptCount val="78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</c:numCache>
            </c:numRef>
          </c:cat>
          <c:val>
            <c:numRef>
              <c:f>'Data 4'!$F$5:$F$82</c:f>
              <c:numCache>
                <c:formatCode>0.0</c:formatCode>
                <c:ptCount val="78"/>
                <c:pt idx="0">
                  <c:v>35.200000000000003</c:v>
                </c:pt>
                <c:pt idx="1">
                  <c:v>24.8</c:v>
                </c:pt>
                <c:pt idx="2">
                  <c:v>19</c:v>
                </c:pt>
                <c:pt idx="3">
                  <c:v>19.2</c:v>
                </c:pt>
                <c:pt idx="4">
                  <c:v>12.3</c:v>
                </c:pt>
                <c:pt idx="5">
                  <c:v>8.3000000000000007</c:v>
                </c:pt>
                <c:pt idx="6">
                  <c:v>8.6999999999999993</c:v>
                </c:pt>
                <c:pt idx="7">
                  <c:v>11.2</c:v>
                </c:pt>
                <c:pt idx="8">
                  <c:v>29.4</c:v>
                </c:pt>
                <c:pt idx="9">
                  <c:v>11.7</c:v>
                </c:pt>
                <c:pt idx="10">
                  <c:v>16.600000000000001</c:v>
                </c:pt>
                <c:pt idx="11">
                  <c:v>18.600000000000001</c:v>
                </c:pt>
                <c:pt idx="12">
                  <c:v>17.100000000000001</c:v>
                </c:pt>
                <c:pt idx="13">
                  <c:v>17.399999999999999</c:v>
                </c:pt>
                <c:pt idx="14">
                  <c:v>21.1</c:v>
                </c:pt>
                <c:pt idx="15">
                  <c:v>23.7</c:v>
                </c:pt>
                <c:pt idx="16">
                  <c:v>26.8</c:v>
                </c:pt>
                <c:pt idx="17">
                  <c:v>20.2</c:v>
                </c:pt>
                <c:pt idx="18">
                  <c:v>20.6</c:v>
                </c:pt>
                <c:pt idx="19">
                  <c:v>19.3</c:v>
                </c:pt>
                <c:pt idx="20">
                  <c:v>25.7</c:v>
                </c:pt>
                <c:pt idx="21">
                  <c:v>14.3</c:v>
                </c:pt>
                <c:pt idx="22">
                  <c:v>14.9</c:v>
                </c:pt>
                <c:pt idx="23">
                  <c:v>13</c:v>
                </c:pt>
                <c:pt idx="24">
                  <c:v>14</c:v>
                </c:pt>
                <c:pt idx="25">
                  <c:v>14.4</c:v>
                </c:pt>
                <c:pt idx="26">
                  <c:v>12.5</c:v>
                </c:pt>
                <c:pt idx="27">
                  <c:v>10.4</c:v>
                </c:pt>
                <c:pt idx="28">
                  <c:v>10.7</c:v>
                </c:pt>
                <c:pt idx="29">
                  <c:v>11.2</c:v>
                </c:pt>
                <c:pt idx="30">
                  <c:v>8.6999999999999993</c:v>
                </c:pt>
                <c:pt idx="31">
                  <c:v>7.3</c:v>
                </c:pt>
                <c:pt idx="32">
                  <c:v>6.3</c:v>
                </c:pt>
                <c:pt idx="33">
                  <c:v>4.7</c:v>
                </c:pt>
                <c:pt idx="34">
                  <c:v>4.5999999999999996</c:v>
                </c:pt>
                <c:pt idx="35">
                  <c:v>3.4</c:v>
                </c:pt>
                <c:pt idx="36">
                  <c:v>3.3</c:v>
                </c:pt>
                <c:pt idx="37">
                  <c:v>4</c:v>
                </c:pt>
                <c:pt idx="38">
                  <c:v>4.7</c:v>
                </c:pt>
                <c:pt idx="39">
                  <c:v>3.5</c:v>
                </c:pt>
                <c:pt idx="40">
                  <c:v>3.2</c:v>
                </c:pt>
                <c:pt idx="41">
                  <c:v>3.4</c:v>
                </c:pt>
                <c:pt idx="42">
                  <c:v>2.9</c:v>
                </c:pt>
                <c:pt idx="43">
                  <c:v>1.9</c:v>
                </c:pt>
                <c:pt idx="44">
                  <c:v>1.3</c:v>
                </c:pt>
                <c:pt idx="45">
                  <c:v>0.8</c:v>
                </c:pt>
                <c:pt idx="46">
                  <c:v>0.8</c:v>
                </c:pt>
                <c:pt idx="47">
                  <c:v>1.2</c:v>
                </c:pt>
                <c:pt idx="48">
                  <c:v>1</c:v>
                </c:pt>
                <c:pt idx="49">
                  <c:v>1.4</c:v>
                </c:pt>
                <c:pt idx="50">
                  <c:v>1.3</c:v>
                </c:pt>
                <c:pt idx="51">
                  <c:v>1.2</c:v>
                </c:pt>
                <c:pt idx="52">
                  <c:v>1</c:v>
                </c:pt>
                <c:pt idx="53">
                  <c:v>5.0999999999999996</c:v>
                </c:pt>
                <c:pt idx="54">
                  <c:v>4.2</c:v>
                </c:pt>
                <c:pt idx="55">
                  <c:v>5.3</c:v>
                </c:pt>
                <c:pt idx="56">
                  <c:v>6.5</c:v>
                </c:pt>
                <c:pt idx="57">
                  <c:v>5.5</c:v>
                </c:pt>
                <c:pt idx="58">
                  <c:v>6.1</c:v>
                </c:pt>
                <c:pt idx="59">
                  <c:v>5.4</c:v>
                </c:pt>
                <c:pt idx="60">
                  <c:v>5.3</c:v>
                </c:pt>
                <c:pt idx="61">
                  <c:v>5.5</c:v>
                </c:pt>
                <c:pt idx="62">
                  <c:v>7.8</c:v>
                </c:pt>
                <c:pt idx="63">
                  <c:v>10.8</c:v>
                </c:pt>
                <c:pt idx="64">
                  <c:v>10.5</c:v>
                </c:pt>
                <c:pt idx="65">
                  <c:v>9.6999999999999993</c:v>
                </c:pt>
                <c:pt idx="66">
                  <c:v>0.6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0.6</c:v>
                </c:pt>
                <c:pt idx="71">
                  <c:v>0.28125130540009502</c:v>
                </c:pt>
                <c:pt idx="72">
                  <c:v>0.14085616718372942</c:v>
                </c:pt>
                <c:pt idx="73">
                  <c:v>0.21703642359710762</c:v>
                </c:pt>
                <c:pt idx="74">
                  <c:v>0.13772939893087288</c:v>
                </c:pt>
                <c:pt idx="75">
                  <c:v>9.5159287848095006E-2</c:v>
                </c:pt>
                <c:pt idx="76">
                  <c:v>0.13908984218964254</c:v>
                </c:pt>
                <c:pt idx="77">
                  <c:v>8.6936999531229797E-2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8E-4310-BE74-F179561CC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8288"/>
        <c:axId val="74690560"/>
      </c:areaChart>
      <c:catAx>
        <c:axId val="7466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74690560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746905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'Data 4'!$B$3:$G$3</c:f>
              <c:strCache>
                <c:ptCount val="6"/>
                <c:pt idx="0">
                  <c:v>Percentage</c:v>
                </c:pt>
              </c:strCache>
            </c:strRef>
          </c:tx>
          <c:layout>
            <c:manualLayout>
              <c:xMode val="edge"/>
              <c:yMode val="edge"/>
              <c:x val="4.7328469821349708E-2"/>
              <c:y val="0.10890698237188437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/>
              </a:pPr>
              <a:endParaRPr lang="fi-FI"/>
            </a:p>
          </c:txPr>
        </c:title>
        <c:numFmt formatCode="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74668288"/>
        <c:crosses val="autoZero"/>
        <c:crossBetween val="midCat"/>
        <c:majorUnit val="2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0801616432375351E-2"/>
          <c:y val="0.22646890415293833"/>
          <c:w val="0.78020225711631308"/>
          <c:h val="0.6647326743731502"/>
        </c:manualLayout>
      </c:layout>
      <c:ofPieChart>
        <c:ofPieType val="bar"/>
        <c:varyColors val="1"/>
        <c:ser>
          <c:idx val="0"/>
          <c:order val="0"/>
          <c:spPr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98989A">
                  <a:lumMod val="60000"/>
                  <a:lumOff val="40000"/>
                </a:srgbClr>
              </a:solidFill>
              <a:ln w="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29-4FBF-942A-2BAC0611A643}"/>
              </c:ext>
            </c:extLst>
          </c:dPt>
          <c:dPt>
            <c:idx val="1"/>
            <c:bubble3D val="0"/>
            <c:spPr>
              <a:solidFill>
                <a:srgbClr val="98989A"/>
              </a:solidFill>
              <a:ln w="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29-4FBF-942A-2BAC0611A643}"/>
              </c:ext>
            </c:extLst>
          </c:dPt>
          <c:dPt>
            <c:idx val="2"/>
            <c:bubble3D val="0"/>
            <c:spPr>
              <a:solidFill>
                <a:srgbClr val="FFC629">
                  <a:lumMod val="20000"/>
                  <a:lumOff val="80000"/>
                </a:srgbClr>
              </a:solidFill>
              <a:ln w="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29-4FBF-942A-2BAC0611A643}"/>
              </c:ext>
            </c:extLst>
          </c:dPt>
          <c:dPt>
            <c:idx val="3"/>
            <c:bubble3D val="0"/>
            <c:spPr>
              <a:solidFill>
                <a:srgbClr val="FFC629">
                  <a:lumMod val="60000"/>
                  <a:lumOff val="40000"/>
                </a:srgbClr>
              </a:solidFill>
              <a:ln w="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B29-4FBF-942A-2BAC0611A643}"/>
              </c:ext>
            </c:extLst>
          </c:dPt>
          <c:dPt>
            <c:idx val="4"/>
            <c:bubble3D val="0"/>
            <c:spPr>
              <a:solidFill>
                <a:srgbClr val="FFC629"/>
              </a:solidFill>
              <a:ln w="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B29-4FBF-942A-2BAC0611A643}"/>
              </c:ext>
            </c:extLst>
          </c:dPt>
          <c:dPt>
            <c:idx val="5"/>
            <c:bubble3D val="0"/>
            <c:spPr>
              <a:solidFill>
                <a:srgbClr val="002E6D">
                  <a:lumMod val="20000"/>
                  <a:lumOff val="80000"/>
                </a:srgbClr>
              </a:solidFill>
              <a:ln w="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B29-4FBF-942A-2BAC0611A643}"/>
              </c:ext>
            </c:extLst>
          </c:dPt>
          <c:dPt>
            <c:idx val="6"/>
            <c:bubble3D val="0"/>
            <c:spPr>
              <a:solidFill>
                <a:srgbClr val="002E6D">
                  <a:lumMod val="60000"/>
                  <a:lumOff val="40000"/>
                </a:srgbClr>
              </a:solidFill>
              <a:ln w="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B29-4FBF-942A-2BAC0611A643}"/>
              </c:ext>
            </c:extLst>
          </c:dPt>
          <c:dPt>
            <c:idx val="7"/>
            <c:bubble3D val="0"/>
            <c:spPr>
              <a:solidFill>
                <a:srgbClr val="002E6D"/>
              </a:solidFill>
              <a:ln w="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B29-4FBF-942A-2BAC0611A643}"/>
              </c:ext>
            </c:extLst>
          </c:dPt>
          <c:dPt>
            <c:idx val="8"/>
            <c:bubble3D val="0"/>
            <c:explosion val="10"/>
            <c:spPr>
              <a:solidFill>
                <a:srgbClr val="006241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B29-4FBF-942A-2BAC0611A643}"/>
              </c:ext>
            </c:extLst>
          </c:dPt>
          <c:dPt>
            <c:idx val="9"/>
            <c:bubble3D val="0"/>
            <c:spPr>
              <a:solidFill>
                <a:srgbClr val="662584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B9C-4E51-AC21-57EE8E2AA67C}"/>
              </c:ext>
            </c:extLst>
          </c:dPt>
          <c:dLbls>
            <c:dLbl>
              <c:idx val="0"/>
              <c:layout>
                <c:manualLayout>
                  <c:x val="1.5458937198067443E-2"/>
                  <c:y val="-3.4574486652614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29-4FBF-942A-2BAC0611A643}"/>
                </c:ext>
              </c:extLst>
            </c:dLbl>
            <c:dLbl>
              <c:idx val="2"/>
              <c:layout>
                <c:manualLayout>
                  <c:x val="1.4170692431561997E-2"/>
                  <c:y val="-3.4574486652614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29-4FBF-942A-2BAC0611A643}"/>
                </c:ext>
              </c:extLst>
            </c:dLbl>
            <c:dLbl>
              <c:idx val="7"/>
              <c:layout>
                <c:manualLayout>
                  <c:x val="0"/>
                  <c:y val="5.6577086280056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29-4FBF-942A-2BAC0611A6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29-4FBF-942A-2BAC0611A6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B9C-4E51-AC21-57EE8E2AA6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('Data 5'!$A$4:$A$11,'Data 5'!$A$13)</c:f>
              <c:strCache>
                <c:ptCount val="9"/>
                <c:pt idx="0">
                  <c:v>Administration expenses</c:v>
                </c:pt>
                <c:pt idx="1">
                  <c:v>Other benefits</c:v>
                </c:pt>
                <c:pt idx="2">
                  <c:v>Basic social assistance</c:v>
                </c:pt>
                <c:pt idx="3">
                  <c:v>General housing allowance</c:v>
                </c:pt>
                <c:pt idx="4">
                  <c:v>Unemployment benefits</c:v>
                </c:pt>
                <c:pt idx="5">
                  <c:v>Family allowances</c:v>
                </c:pt>
                <c:pt idx="6">
                  <c:v>Health insurance</c:v>
                </c:pt>
                <c:pt idx="7">
                  <c:v>National pension insurance</c:v>
                </c:pt>
                <c:pt idx="8">
                  <c:v>Other social expenditure*</c:v>
                </c:pt>
              </c:strCache>
            </c:strRef>
          </c:cat>
          <c:val>
            <c:numRef>
              <c:f>('Data 5'!$C$4:$C$11,'Data 5'!$C$13)</c:f>
              <c:numCache>
                <c:formatCode>#,##0</c:formatCode>
                <c:ptCount val="9"/>
                <c:pt idx="0">
                  <c:v>609.82371792000004</c:v>
                </c:pt>
                <c:pt idx="1">
                  <c:v>1321.1892277100001</c:v>
                </c:pt>
                <c:pt idx="2">
                  <c:v>678.40117410999994</c:v>
                </c:pt>
                <c:pt idx="3">
                  <c:v>1565.0106475499999</c:v>
                </c:pt>
                <c:pt idx="4">
                  <c:v>1844.5265197699998</c:v>
                </c:pt>
                <c:pt idx="5">
                  <c:v>1460.2952657599999</c:v>
                </c:pt>
                <c:pt idx="6">
                  <c:v>5032.6122120599994</c:v>
                </c:pt>
                <c:pt idx="7">
                  <c:v>3715.6092275700003</c:v>
                </c:pt>
                <c:pt idx="8">
                  <c:v>63125.532007549999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B29-4FBF-942A-2BAC0611A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8654"/>
        <c:secondPieSize val="95"/>
        <c:serLines>
          <c:spPr>
            <a:ln w="635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Kaavio2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Kaavio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Kaavio5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Kaavio7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Kaavio9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5.emf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3</xdr:col>
          <xdr:colOff>0</xdr:colOff>
          <xdr:row>72</xdr:row>
          <xdr:rowOff>0</xdr:rowOff>
        </xdr:to>
        <xdr:pic>
          <xdr:nvPicPr>
            <xdr:cNvPr id="4" name="Kuva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C$35" spid="_x0000_s11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70320"/>
              <a:ext cx="4732020" cy="60350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0.89753</cdr:x>
      <cdr:y>0.06662</cdr:y>
    </cdr:from>
    <cdr:to>
      <cdr:x>1</cdr:x>
      <cdr:y>0.1423</cdr:y>
    </cdr:to>
    <cdr:sp macro="" textlink="">
      <cdr:nvSpPr>
        <cdr:cNvPr id="102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33939" y="446727"/>
          <a:ext cx="1008561" cy="507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Year 2021</a:t>
          </a:r>
        </a:p>
        <a:p xmlns:a="http://schemas.openxmlformats.org/drawingml/2006/main">
          <a:pPr algn="ctr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  <cdr:relSizeAnchor xmlns:cdr="http://schemas.openxmlformats.org/drawingml/2006/chartDrawing">
    <cdr:from>
      <cdr:x>0.79626</cdr:x>
      <cdr:y>0.13687</cdr:y>
    </cdr:from>
    <cdr:to>
      <cdr:x>0.98618</cdr:x>
      <cdr:y>0.18157</cdr:y>
    </cdr:to>
    <cdr:grpSp>
      <cdr:nvGrpSpPr>
        <cdr:cNvPr id="7" name="Ryhmä 6">
          <a:extLst xmlns:a="http://schemas.openxmlformats.org/drawingml/2006/main">
            <a:ext uri="{FF2B5EF4-FFF2-40B4-BE49-F238E27FC236}">
              <a16:creationId xmlns:a16="http://schemas.microsoft.com/office/drawing/2014/main" id="{A39F63D5-E272-4E23-802C-7C75B135E6A3}"/>
            </a:ext>
          </a:extLst>
        </cdr:cNvPr>
        <cdr:cNvGrpSpPr/>
      </cdr:nvGrpSpPr>
      <cdr:grpSpPr>
        <a:xfrm xmlns:a="http://schemas.openxmlformats.org/drawingml/2006/main">
          <a:off x="7849830" y="921707"/>
          <a:ext cx="1872302" cy="301017"/>
          <a:chOff x="7776158" y="826485"/>
          <a:chExt cx="1872324" cy="300981"/>
        </a:xfrm>
      </cdr:grpSpPr>
      <cdr:sp macro="" textlink="'Data 4'!$F$87">
        <cdr:nvSpPr>
          <cdr:cNvPr id="10241" name="Text Box 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9036482" y="826485"/>
            <a:ext cx="612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9B954311-032E-473F-9189-0A2A4187F20C}" type="TxLink"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0,5</a:t>
            </a:fld>
            <a:endParaRPr lang="fi-FI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dr:txBody>
      </cdr:sp>
      <cdr:sp macro="" textlink="'Data 4'!$F$4">
        <cdr:nvSpPr>
          <cdr:cNvPr id="10247" name="Text Box 7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7776158" y="826485"/>
            <a:ext cx="1476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B74C710C-1513-49E4-9E25-D707FE753F2F}" type="TxLink"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Others</a:t>
            </a:fld>
            <a:endParaRPr lang="fi-FI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0.79626</cdr:x>
      <cdr:y>0.17337</cdr:y>
    </cdr:from>
    <cdr:to>
      <cdr:x>0.98618</cdr:x>
      <cdr:y>0.21862</cdr:y>
    </cdr:to>
    <cdr:grpSp>
      <cdr:nvGrpSpPr>
        <cdr:cNvPr id="6" name="Ryhmä 5">
          <a:extLst xmlns:a="http://schemas.openxmlformats.org/drawingml/2006/main">
            <a:ext uri="{FF2B5EF4-FFF2-40B4-BE49-F238E27FC236}">
              <a16:creationId xmlns:a16="http://schemas.microsoft.com/office/drawing/2014/main" id="{7D2777BD-D787-411C-B67F-B24669EB07B7}"/>
            </a:ext>
          </a:extLst>
        </cdr:cNvPr>
        <cdr:cNvGrpSpPr/>
      </cdr:nvGrpSpPr>
      <cdr:grpSpPr>
        <a:xfrm xmlns:a="http://schemas.openxmlformats.org/drawingml/2006/main">
          <a:off x="7849830" y="1167504"/>
          <a:ext cx="1872302" cy="304721"/>
          <a:chOff x="7776158" y="1243735"/>
          <a:chExt cx="1872324" cy="304721"/>
        </a:xfrm>
      </cdr:grpSpPr>
      <cdr:sp macro="" textlink="'Data 4'!$E$87">
        <cdr:nvSpPr>
          <cdr:cNvPr id="10242" name="Text Box 2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9036482" y="1247475"/>
            <a:ext cx="612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214BC4E9-FF86-45BE-A37C-C4E52CF9A7C2}" type="TxLink"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4,5</a:t>
            </a:fld>
            <a:endParaRPr lang="fi-FI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dr:txBody>
      </cdr:sp>
      <cdr:sp macro="" textlink="'Data 4'!$E$4">
        <cdr:nvSpPr>
          <cdr:cNvPr id="10249" name="Text Box 9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7776158" y="1243735"/>
            <a:ext cx="1476000" cy="3047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283F8747-6CBC-4CAC-A56D-F53D125A12E7}" type="TxLink"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Municipalities</a:t>
            </a:fld>
            <a:endParaRPr lang="fi-FI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0.79626</cdr:x>
      <cdr:y>0.44897</cdr:y>
    </cdr:from>
    <cdr:to>
      <cdr:x>0.98618</cdr:x>
      <cdr:y>0.49366</cdr:y>
    </cdr:to>
    <cdr:grpSp>
      <cdr:nvGrpSpPr>
        <cdr:cNvPr id="5" name="Ryhmä 4">
          <a:extLst xmlns:a="http://schemas.openxmlformats.org/drawingml/2006/main">
            <a:ext uri="{FF2B5EF4-FFF2-40B4-BE49-F238E27FC236}">
              <a16:creationId xmlns:a16="http://schemas.microsoft.com/office/drawing/2014/main" id="{CAA34358-D89C-472E-B217-04DCAA9C4BB5}"/>
            </a:ext>
          </a:extLst>
        </cdr:cNvPr>
        <cdr:cNvGrpSpPr/>
      </cdr:nvGrpSpPr>
      <cdr:grpSpPr>
        <a:xfrm xmlns:a="http://schemas.openxmlformats.org/drawingml/2006/main">
          <a:off x="7849830" y="3023443"/>
          <a:ext cx="1872302" cy="300950"/>
          <a:chOff x="7776158" y="3023443"/>
          <a:chExt cx="1872324" cy="300981"/>
        </a:xfrm>
      </cdr:grpSpPr>
      <cdr:sp macro="" textlink="'Data 4'!$D$87">
        <cdr:nvSpPr>
          <cdr:cNvPr id="10243" name="Text Box 3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9036482" y="3023443"/>
            <a:ext cx="612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D15AA102-50B5-48B2-943C-496437D98A08}" type="TxLink"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73,0</a:t>
            </a:fld>
            <a:endParaRPr lang="fi-FI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dr:txBody>
      </cdr:sp>
      <cdr:sp macro="" textlink="'Data 4'!$D$4">
        <cdr:nvSpPr>
          <cdr:cNvPr id="10250" name="Text Box 10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7776158" y="3023443"/>
            <a:ext cx="1476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BB963E1A-730D-4786-BCE1-E75ABD072E20}" type="TxLink"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State</a:t>
            </a:fld>
            <a:endParaRPr lang="fi-FI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0.79626</cdr:x>
      <cdr:y>0.77869</cdr:y>
    </cdr:from>
    <cdr:to>
      <cdr:x>0.98618</cdr:x>
      <cdr:y>0.82338</cdr:y>
    </cdr:to>
    <cdr:grpSp>
      <cdr:nvGrpSpPr>
        <cdr:cNvPr id="4" name="Ryhmä 3">
          <a:extLst xmlns:a="http://schemas.openxmlformats.org/drawingml/2006/main">
            <a:ext uri="{FF2B5EF4-FFF2-40B4-BE49-F238E27FC236}">
              <a16:creationId xmlns:a16="http://schemas.microsoft.com/office/drawing/2014/main" id="{0897CD20-0994-46D5-A66D-A3DC5CA52ABE}"/>
            </a:ext>
          </a:extLst>
        </cdr:cNvPr>
        <cdr:cNvGrpSpPr/>
      </cdr:nvGrpSpPr>
      <cdr:grpSpPr>
        <a:xfrm xmlns:a="http://schemas.openxmlformats.org/drawingml/2006/main">
          <a:off x="7849830" y="5243835"/>
          <a:ext cx="1872302" cy="300950"/>
          <a:chOff x="7776158" y="5243835"/>
          <a:chExt cx="1872324" cy="300981"/>
        </a:xfrm>
      </cdr:grpSpPr>
      <cdr:sp macro="" textlink="'Data 4'!$C$87">
        <cdr:nvSpPr>
          <cdr:cNvPr id="10244" name="Text Box 4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9036482" y="5243835"/>
            <a:ext cx="612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5CD33FD4-DEC2-4A73-83D5-A78F2E709A39}" type="TxLink"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8,2</a:t>
            </a:fld>
            <a:endParaRPr lang="fi-FI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dr:txBody>
      </cdr:sp>
      <cdr:sp macro="" textlink="'Data 4'!$C$4">
        <cdr:nvSpPr>
          <cdr:cNvPr id="10251" name="Text Box 1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7776158" y="5243835"/>
            <a:ext cx="1476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F218DD67-8566-4D03-9F6E-BB8112D02481}" type="TxLink"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Employers</a:t>
            </a:fld>
            <a:endParaRPr lang="fi-FI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0.79626</cdr:x>
      <cdr:y>0.86038</cdr:y>
    </cdr:from>
    <cdr:to>
      <cdr:x>0.98618</cdr:x>
      <cdr:y>0.90507</cdr:y>
    </cdr:to>
    <cdr:grpSp>
      <cdr:nvGrpSpPr>
        <cdr:cNvPr id="3" name="Ryhmä 2">
          <a:extLst xmlns:a="http://schemas.openxmlformats.org/drawingml/2006/main">
            <a:ext uri="{FF2B5EF4-FFF2-40B4-BE49-F238E27FC236}">
              <a16:creationId xmlns:a16="http://schemas.microsoft.com/office/drawing/2014/main" id="{F546BA7A-4FA9-46DB-939A-725EC84F20BF}"/>
            </a:ext>
          </a:extLst>
        </cdr:cNvPr>
        <cdr:cNvGrpSpPr/>
      </cdr:nvGrpSpPr>
      <cdr:grpSpPr>
        <a:xfrm xmlns:a="http://schemas.openxmlformats.org/drawingml/2006/main">
          <a:off x="7849830" y="5793949"/>
          <a:ext cx="1872302" cy="300951"/>
          <a:chOff x="7776158" y="5793947"/>
          <a:chExt cx="1872324" cy="300981"/>
        </a:xfrm>
      </cdr:grpSpPr>
      <cdr:sp macro="" textlink="'Data 4'!$B$87">
        <cdr:nvSpPr>
          <cdr:cNvPr id="10245" name="Text Box 5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9036482" y="5793947"/>
            <a:ext cx="612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41EC992E-7060-4F6C-87AB-D17B2EDE670A}" type="TxLink"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13,8</a:t>
            </a:fld>
            <a:endParaRPr lang="fi-FI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dr:txBody>
      </cdr:sp>
      <cdr:sp macro="" textlink="'Data 4'!$B$4">
        <cdr:nvSpPr>
          <cdr:cNvPr id="10252" name="Text Box 12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7776158" y="5793947"/>
            <a:ext cx="1476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5495D528-C225-4282-ACEF-4677BAD72123}" type="TxLink"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Insured persons</a:t>
            </a:fld>
            <a:endParaRPr lang="fi-FI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0.04385</cdr:x>
      <cdr:y>0.02908</cdr:y>
    </cdr:from>
    <cdr:to>
      <cdr:x>0.68309</cdr:x>
      <cdr:y>0.09355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DA2FA70B-B90C-4CD8-8C20-72A1B24066B1}"/>
            </a:ext>
          </a:extLst>
        </cdr:cNvPr>
        <cdr:cNvGrpSpPr/>
      </cdr:nvGrpSpPr>
      <cdr:grpSpPr>
        <a:xfrm xmlns:a="http://schemas.openxmlformats.org/drawingml/2006/main">
          <a:off x="432290" y="195830"/>
          <a:ext cx="6301867" cy="434152"/>
          <a:chOff x="479906" y="195830"/>
          <a:chExt cx="6301895" cy="434158"/>
        </a:xfrm>
      </cdr:grpSpPr>
      <cdr:sp macro="" textlink="'Data 4'!$A$1">
        <cdr:nvSpPr>
          <cdr:cNvPr id="20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79906" y="195830"/>
            <a:ext cx="655286" cy="43118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1AD792CA-A7EA-4C0A-A458-FCDA8AFFE998}" type="TxLink">
              <a:rPr lang="en-US" sz="2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1.4</a:t>
            </a:fld>
            <a:endParaRPr lang="fi-FI" sz="26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4'!$B$1">
        <cdr:nvSpPr>
          <cdr:cNvPr id="2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52777" y="195830"/>
            <a:ext cx="5729024" cy="43415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A5AE5FD4-6A18-4100-936C-2C9E9590E317}" type="TxLink">
              <a:rPr lang="en-US" sz="2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Sources of income to Kela 1940–2022</a:t>
            </a:fld>
            <a:endParaRPr lang="en-US" sz="2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0.93915</cdr:x>
      <cdr:y>0.92717</cdr:y>
    </cdr:from>
    <cdr:to>
      <cdr:x>1</cdr:x>
      <cdr:y>0.98478</cdr:y>
    </cdr:to>
    <cdr:pic>
      <cdr:nvPicPr>
        <cdr:cNvPr id="22" name="Kuva 21">
          <a:extLst xmlns:a="http://schemas.openxmlformats.org/drawingml/2006/main">
            <a:ext uri="{FF2B5EF4-FFF2-40B4-BE49-F238E27FC236}">
              <a16:creationId xmlns:a16="http://schemas.microsoft.com/office/drawing/2014/main" id="{EA20194B-F3E7-498F-9426-2188164723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2" y="6243725"/>
          <a:ext cx="599883" cy="38795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0.74468</cdr:x>
      <cdr:y>0.9688</cdr:y>
    </cdr:from>
    <cdr:to>
      <cdr:x>1</cdr:x>
      <cdr:y>1</cdr:y>
    </cdr:to>
    <cdr:sp macro="" textlink="'Data 4'!$A$89">
      <cdr:nvSpPr>
        <cdr:cNvPr id="23" name="Tekstiruutu 1"/>
        <cdr:cNvSpPr txBox="1"/>
      </cdr:nvSpPr>
      <cdr:spPr>
        <a:xfrm xmlns:a="http://schemas.openxmlformats.org/drawingml/2006/main">
          <a:off x="7341335" y="6524069"/>
          <a:ext cx="2517040" cy="210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A12E2FC-DB42-4D0F-8843-AE41C04BFDDA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 algn="r"/>
            <a:t>Statistical Information Service 24.3.2023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0.63607</cdr:x>
      <cdr:y>0.1603</cdr:y>
    </cdr:from>
    <cdr:to>
      <cdr:x>0.80057</cdr:x>
      <cdr:y>0.18002</cdr:y>
    </cdr:to>
    <cdr:sp macro="" textlink="">
      <cdr:nvSpPr>
        <cdr:cNvPr id="25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270625" y="1079500"/>
          <a:ext cx="1621702" cy="132812"/>
        </a:xfrm>
        <a:custGeom xmlns:a="http://schemas.openxmlformats.org/drawingml/2006/main">
          <a:avLst/>
          <a:gdLst>
            <a:gd name="connsiteX0" fmla="*/ 0 w 1620135"/>
            <a:gd name="connsiteY0" fmla="*/ 0 h 132624"/>
            <a:gd name="connsiteX1" fmla="*/ 1620135 w 1620135"/>
            <a:gd name="connsiteY1" fmla="*/ 132624 h 132624"/>
            <a:gd name="connsiteX0" fmla="*/ 0 w 1620135"/>
            <a:gd name="connsiteY0" fmla="*/ 0 h 132624"/>
            <a:gd name="connsiteX1" fmla="*/ 313877 w 1620135"/>
            <a:gd name="connsiteY1" fmla="*/ 122759 h 132624"/>
            <a:gd name="connsiteX2" fmla="*/ 1620135 w 1620135"/>
            <a:gd name="connsiteY2" fmla="*/ 132624 h 132624"/>
            <a:gd name="connsiteX0" fmla="*/ 0 w 1620135"/>
            <a:gd name="connsiteY0" fmla="*/ 0 h 132624"/>
            <a:gd name="connsiteX1" fmla="*/ 313877 w 1620135"/>
            <a:gd name="connsiteY1" fmla="*/ 122759 h 132624"/>
            <a:gd name="connsiteX2" fmla="*/ 1620135 w 1620135"/>
            <a:gd name="connsiteY2" fmla="*/ 132624 h 132624"/>
            <a:gd name="connsiteX0" fmla="*/ 0 w 1620135"/>
            <a:gd name="connsiteY0" fmla="*/ 0 h 132624"/>
            <a:gd name="connsiteX1" fmla="*/ 313877 w 1620135"/>
            <a:gd name="connsiteY1" fmla="*/ 122759 h 132624"/>
            <a:gd name="connsiteX2" fmla="*/ 1620135 w 1620135"/>
            <a:gd name="connsiteY2" fmla="*/ 132624 h 132624"/>
            <a:gd name="connsiteX0" fmla="*/ 0 w 1620135"/>
            <a:gd name="connsiteY0" fmla="*/ 0 h 132624"/>
            <a:gd name="connsiteX1" fmla="*/ 313877 w 1620135"/>
            <a:gd name="connsiteY1" fmla="*/ 122759 h 132624"/>
            <a:gd name="connsiteX2" fmla="*/ 1620135 w 1620135"/>
            <a:gd name="connsiteY2" fmla="*/ 132624 h 132624"/>
            <a:gd name="connsiteX0" fmla="*/ 0 w 1620135"/>
            <a:gd name="connsiteY0" fmla="*/ 0 h 132624"/>
            <a:gd name="connsiteX1" fmla="*/ 313877 w 1620135"/>
            <a:gd name="connsiteY1" fmla="*/ 122759 h 132624"/>
            <a:gd name="connsiteX2" fmla="*/ 1620135 w 1620135"/>
            <a:gd name="connsiteY2" fmla="*/ 132624 h 1326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20135" h="132624">
              <a:moveTo>
                <a:pt x="0" y="0"/>
              </a:moveTo>
              <a:cubicBezTo>
                <a:pt x="65589" y="76053"/>
                <a:pt x="209251" y="113069"/>
                <a:pt x="313877" y="122759"/>
              </a:cubicBezTo>
              <a:cubicBezTo>
                <a:pt x="540045" y="137897"/>
                <a:pt x="1064476" y="127453"/>
                <a:pt x="1620135" y="132624"/>
              </a:cubicBez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stealth"/>
          <a:tailEnd type="none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4</xdr:row>
      <xdr:rowOff>76200</xdr:rowOff>
    </xdr:from>
    <xdr:to>
      <xdr:col>7</xdr:col>
      <xdr:colOff>0</xdr:colOff>
      <xdr:row>4</xdr:row>
      <xdr:rowOff>76200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3048000" y="781050"/>
          <a:ext cx="20002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4</xdr:row>
      <xdr:rowOff>104775</xdr:rowOff>
    </xdr:from>
    <xdr:to>
      <xdr:col>7</xdr:col>
      <xdr:colOff>9525</xdr:colOff>
      <xdr:row>4</xdr:row>
      <xdr:rowOff>104775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2933700" y="80962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0.0793</cdr:x>
      <cdr:y>0.97193</cdr:y>
    </cdr:from>
    <cdr:to>
      <cdr:x>0.51584</cdr:x>
      <cdr:y>0.99293</cdr:y>
    </cdr:to>
    <cdr:sp macro="" textlink="'Data 5'!$A$20">
      <cdr:nvSpPr>
        <cdr:cNvPr id="18435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81769" y="6545132"/>
          <a:ext cx="4303575" cy="141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B99D2D6F-B59C-4AA4-B9AA-BEC6E60D5B06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Source: Ministry of Social Affairs and Health, The Social Insurance Institution of Finland (Kela)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0.64853</cdr:x>
      <cdr:y>0.75793</cdr:y>
    </cdr:from>
    <cdr:to>
      <cdr:x>0.86033</cdr:x>
      <cdr:y>0.83252</cdr:y>
    </cdr:to>
    <cdr:sp macro="" textlink="">
      <cdr:nvSpPr>
        <cdr:cNvPr id="18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3452" y="5104033"/>
          <a:ext cx="2088000" cy="502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46800" tIns="46800" rIns="468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395" b="0" i="0" u="none" strike="noStrike" baseline="0">
              <a:solidFill>
                <a:schemeClr val="bg1"/>
              </a:solidFill>
              <a:latin typeface="Arial"/>
              <a:cs typeface="Arial"/>
            </a:rPr>
            <a:t>National pension insurance</a:t>
          </a:r>
        </a:p>
      </cdr:txBody>
    </cdr:sp>
  </cdr:relSizeAnchor>
  <cdr:relSizeAnchor xmlns:cdr="http://schemas.openxmlformats.org/drawingml/2006/chartDrawing">
    <cdr:from>
      <cdr:x>0.64853</cdr:x>
      <cdr:y>0.61709</cdr:y>
    </cdr:from>
    <cdr:to>
      <cdr:x>0.86033</cdr:x>
      <cdr:y>0.66167</cdr:y>
    </cdr:to>
    <cdr:sp macro="" textlink="">
      <cdr:nvSpPr>
        <cdr:cNvPr id="184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3452" y="4155592"/>
          <a:ext cx="2088000" cy="300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46800" tIns="46800" rIns="468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395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Health insurance</a:t>
          </a:r>
        </a:p>
      </cdr:txBody>
    </cdr:sp>
  </cdr:relSizeAnchor>
  <cdr:relSizeAnchor xmlns:cdr="http://schemas.openxmlformats.org/drawingml/2006/chartDrawing">
    <cdr:from>
      <cdr:x>0.658</cdr:x>
      <cdr:y>0.3995</cdr:y>
    </cdr:from>
    <cdr:to>
      <cdr:x>0.66575</cdr:x>
      <cdr:y>0.4305</cdr:y>
    </cdr:to>
    <cdr:sp macro="" textlink="">
      <cdr:nvSpPr>
        <cdr:cNvPr id="1844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3078" y="2690303"/>
          <a:ext cx="76476" cy="208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0.64853</cdr:x>
      <cdr:y>0.48825</cdr:y>
    </cdr:from>
    <cdr:to>
      <cdr:x>0.86033</cdr:x>
      <cdr:y>0.53283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3452" y="3287947"/>
          <a:ext cx="2088000" cy="300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46800" tIns="46800" rIns="468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395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Family allowances</a:t>
          </a:r>
        </a:p>
      </cdr:txBody>
    </cdr:sp>
  </cdr:relSizeAnchor>
  <cdr:relSizeAnchor xmlns:cdr="http://schemas.openxmlformats.org/drawingml/2006/chartDrawing">
    <cdr:from>
      <cdr:x>0.64853</cdr:x>
      <cdr:y>0.41677</cdr:y>
    </cdr:from>
    <cdr:to>
      <cdr:x>0.86033</cdr:x>
      <cdr:y>0.46135</cdr:y>
    </cdr:to>
    <cdr:sp macro="" textlink="'Data 5'!$A$8">
      <cdr:nvSpPr>
        <cdr:cNvPr id="18442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93452" y="2806624"/>
          <a:ext cx="2088000" cy="300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46800" tIns="46800" rIns="468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49B766F6-B2FB-42C8-B666-8668FB8A438E}" type="TxLink">
            <a:rPr lang="fi-FI" sz="1395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pPr algn="l" rtl="0">
              <a:defRPr sz="1000"/>
            </a:pPr>
            <a:t>Unemployment benefits</a:t>
          </a:fld>
          <a:endParaRPr lang="fi-FI" sz="1395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0.64853</cdr:x>
      <cdr:y>0.35307</cdr:y>
    </cdr:from>
    <cdr:to>
      <cdr:x>0.86033</cdr:x>
      <cdr:y>0.39766</cdr:y>
    </cdr:to>
    <cdr:sp macro="" textlink="">
      <cdr:nvSpPr>
        <cdr:cNvPr id="184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3452" y="2377620"/>
          <a:ext cx="2088004" cy="300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46800" tIns="46800" rIns="468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395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Gen. housing allowances</a:t>
          </a:r>
        </a:p>
      </cdr:txBody>
    </cdr:sp>
  </cdr:relSizeAnchor>
  <cdr:relSizeAnchor xmlns:cdr="http://schemas.openxmlformats.org/drawingml/2006/chartDrawing">
    <cdr:from>
      <cdr:x>0.64853</cdr:x>
      <cdr:y>0.26655</cdr:y>
    </cdr:from>
    <cdr:to>
      <cdr:x>0.86033</cdr:x>
      <cdr:y>0.31113</cdr:y>
    </cdr:to>
    <cdr:sp macro="" textlink="">
      <cdr:nvSpPr>
        <cdr:cNvPr id="1844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3452" y="1794994"/>
          <a:ext cx="2088000" cy="300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46800" tIns="46800" rIns="468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395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Other benefits</a:t>
          </a:r>
        </a:p>
      </cdr:txBody>
    </cdr:sp>
  </cdr:relSizeAnchor>
  <cdr:relSizeAnchor xmlns:cdr="http://schemas.openxmlformats.org/drawingml/2006/chartDrawing">
    <cdr:from>
      <cdr:x>0.64853</cdr:x>
      <cdr:y>0.18034</cdr:y>
    </cdr:from>
    <cdr:to>
      <cdr:x>0.86033</cdr:x>
      <cdr:y>0.22492</cdr:y>
    </cdr:to>
    <cdr:sp macro="" textlink="'Data 5'!$A$4">
      <cdr:nvSpPr>
        <cdr:cNvPr id="18446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93452" y="1214441"/>
          <a:ext cx="2088000" cy="300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46800" tIns="46800" rIns="468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5D401C7-A88F-43F8-BDFF-AB853399AB74}" type="TxLink">
            <a:rPr lang="fi-FI" sz="1395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Administration expenses</a:t>
          </a:fld>
          <a:endParaRPr lang="fi-FI" sz="139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0.53375</cdr:x>
      <cdr:y>0.51</cdr:y>
    </cdr:from>
    <cdr:to>
      <cdr:x>0.5415</cdr:x>
      <cdr:y>0.541</cdr:y>
    </cdr:to>
    <cdr:sp macro="" textlink="">
      <cdr:nvSpPr>
        <cdr:cNvPr id="1844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6992" y="3434429"/>
          <a:ext cx="76476" cy="20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0.88685</cdr:x>
      <cdr:y>0.18034</cdr:y>
    </cdr:from>
    <cdr:to>
      <cdr:x>0.9971</cdr:x>
      <cdr:y>0.22049</cdr:y>
    </cdr:to>
    <cdr:sp macro="" textlink="'Data 5'!$C$3">
      <cdr:nvSpPr>
        <cdr:cNvPr id="18450" name="Text Box 1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742870" y="1212747"/>
          <a:ext cx="1086929" cy="27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076E1512-45A2-4F1B-90A7-D26F3F44A7B9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Million euros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0.0793</cdr:x>
      <cdr:y>0.18034</cdr:y>
    </cdr:from>
    <cdr:to>
      <cdr:x>0.55513</cdr:x>
      <cdr:y>0.22049</cdr:y>
    </cdr:to>
    <cdr:sp macro="" textlink="'Data 5'!$H$3">
      <cdr:nvSpPr>
        <cdr:cNvPr id="1846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04" y="1212747"/>
          <a:ext cx="4690834" cy="27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6B6E4BF-BEBB-413B-8B2A-C57297E96564}" type="TxLink"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Social expenditure 79 353 million euros*</a:t>
          </a:fld>
          <a:endParaRPr lang="en-US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0.0793</cdr:x>
      <cdr:y>0.95319</cdr:y>
    </cdr:from>
    <cdr:to>
      <cdr:x>0.1778</cdr:x>
      <cdr:y>0.97454</cdr:y>
    </cdr:to>
    <cdr:sp macro="" textlink="'Data 5'!$A$19">
      <cdr:nvSpPr>
        <cdr:cNvPr id="184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769" y="6418948"/>
          <a:ext cx="971050" cy="143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1275423-F0E1-4DA6-B233-C63449FC7262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* Estimate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0.74726</cdr:x>
      <cdr:y>0.21421</cdr:y>
    </cdr:from>
    <cdr:to>
      <cdr:x>0.74734</cdr:x>
      <cdr:y>0.25</cdr:y>
    </cdr:to>
    <cdr:sp macro="" textlink="">
      <cdr:nvSpPr>
        <cdr:cNvPr id="18462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66734" y="1442514"/>
          <a:ext cx="824" cy="2410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0.0793</cdr:x>
      <cdr:y>0.90545</cdr:y>
    </cdr:from>
    <cdr:to>
      <cdr:x>0.88387</cdr:x>
      <cdr:y>0.94034</cdr:y>
    </cdr:to>
    <cdr:sp macro="" textlink="'Data 5'!$A$17:$I$17">
      <cdr:nvSpPr>
        <cdr:cNvPr id="18477" name="Text Box 4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80510" y="6071586"/>
          <a:ext cx="7918990" cy="233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38A5B36D-CD6F-4B24-BC35-99066A106975}" type="TxLink"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Kela also paid a total of 652,0 million euros in benefits for students in 2022. In 2022, Kela's benefit expenditure totalled 16 269,7 million euros.</a:t>
          </a:fld>
          <a:endParaRPr lang="fi-FI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0.04868</cdr:x>
      <cdr:y>0.02908</cdr:y>
    </cdr:from>
    <cdr:to>
      <cdr:x>0.98744</cdr:x>
      <cdr:y>0.08917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2383DF07-50FE-4856-AAF3-3D476E9CA1E5}"/>
            </a:ext>
          </a:extLst>
        </cdr:cNvPr>
        <cdr:cNvGrpSpPr/>
      </cdr:nvGrpSpPr>
      <cdr:grpSpPr>
        <a:xfrm xmlns:a="http://schemas.openxmlformats.org/drawingml/2006/main">
          <a:off x="479906" y="195830"/>
          <a:ext cx="9254648" cy="404656"/>
          <a:chOff x="479906" y="195830"/>
          <a:chExt cx="9254648" cy="404663"/>
        </a:xfrm>
      </cdr:grpSpPr>
      <cdr:sp macro="" textlink="'Data 5'!$A$1">
        <cdr:nvSpPr>
          <cdr:cNvPr id="35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79906" y="195830"/>
            <a:ext cx="655286" cy="40466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B432A90B-7160-4FB7-B570-4731109900AA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1.5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5'!$B$1">
        <cdr:nvSpPr>
          <cdr:cNvPr id="3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52776" y="195830"/>
            <a:ext cx="8681778" cy="40466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04CB3CCB-AD86-409C-B7D5-4748DBE77F6E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Expenditures by Kela and other social expenditure in 2022</a:t>
            </a:fld>
            <a:endParaRPr lang="en-US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0.93915</cdr:x>
      <cdr:y>0.92717</cdr:y>
    </cdr:from>
    <cdr:to>
      <cdr:x>1</cdr:x>
      <cdr:y>0.98478</cdr:y>
    </cdr:to>
    <cdr:pic>
      <cdr:nvPicPr>
        <cdr:cNvPr id="37" name="Kuva 36">
          <a:extLst xmlns:a="http://schemas.openxmlformats.org/drawingml/2006/main">
            <a:ext uri="{FF2B5EF4-FFF2-40B4-BE49-F238E27FC236}">
              <a16:creationId xmlns:a16="http://schemas.microsoft.com/office/drawing/2014/main" id="{5271A945-A6DC-4907-9AF7-73192EA3B6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3" y="6243725"/>
          <a:ext cx="599882" cy="38795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0.74468</cdr:x>
      <cdr:y>0.9688</cdr:y>
    </cdr:from>
    <cdr:to>
      <cdr:x>1</cdr:x>
      <cdr:y>1</cdr:y>
    </cdr:to>
    <cdr:sp macro="" textlink="'Data 5'!$A$21">
      <cdr:nvSpPr>
        <cdr:cNvPr id="38" name="Tekstiruutu 1"/>
        <cdr:cNvSpPr txBox="1"/>
      </cdr:nvSpPr>
      <cdr:spPr>
        <a:xfrm xmlns:a="http://schemas.openxmlformats.org/drawingml/2006/main">
          <a:off x="7341335" y="6524069"/>
          <a:ext cx="2517040" cy="210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65DC7-0707-441A-AD82-147544988B49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 algn="r"/>
            <a:t>Statistical Information Service 24.3.2023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0.64776</cdr:x>
      <cdr:y>0.31056</cdr:y>
    </cdr:from>
    <cdr:to>
      <cdr:x>0.85956</cdr:x>
      <cdr:y>0.35514</cdr:y>
    </cdr:to>
    <cdr:sp macro="" textlink="'Data 5'!$A$6">
      <cdr:nvSpPr>
        <cdr:cNvPr id="7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5861" y="2091380"/>
          <a:ext cx="2088004" cy="3002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46800" tIns="46800" rIns="46800" bIns="4680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0C301E1A-3936-4A43-9DDC-7056CA823B0B}" type="TxLink">
            <a:rPr lang="en-US" sz="1395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Basic social assistance</a:t>
          </a:fld>
          <a:endParaRPr lang="fi-FI" sz="1395" b="0" i="0" u="none" strike="noStrike" baseline="0">
            <a:solidFill>
              <a:sysClr val="windowText" lastClr="000000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0.08494</cdr:x>
      <cdr:y>0.50471</cdr:y>
    </cdr:from>
    <cdr:to>
      <cdr:x>0.28941</cdr:x>
      <cdr:y>0.59669</cdr:y>
    </cdr:to>
    <cdr:sp macro="" textlink="'Data 5'!$C$19">
      <cdr:nvSpPr>
        <cdr:cNvPr id="39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400" y="3398838"/>
          <a:ext cx="2015745" cy="61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53ED3C5A-DC16-4573-AF31-781EAB47B96F}" type="TxLink">
            <a:rPr lang="en-US" sz="1400" b="0" i="0" u="none" strike="noStrike" baseline="0">
              <a:solidFill>
                <a:schemeClr val="bg1"/>
              </a:solidFill>
              <a:latin typeface="Arial"/>
              <a:cs typeface="Arial"/>
            </a:rPr>
            <a:pPr algn="ctr" rtl="0">
              <a:defRPr sz="1000"/>
            </a:pPr>
            <a:t>Other social expenditure*
63 126 million euros
79,3 %</a:t>
          </a:fld>
          <a:endParaRPr lang="fi-FI" sz="1400" b="1" i="0" u="none" strike="noStrike" baseline="0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0.34877</cdr:x>
      <cdr:y>0.50471</cdr:y>
    </cdr:from>
    <cdr:to>
      <cdr:x>0.51174</cdr:x>
      <cdr:y>0.59669</cdr:y>
    </cdr:to>
    <cdr:sp macro="" textlink="'Data 5'!$C$18">
      <cdr:nvSpPr>
        <cdr:cNvPr id="4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8318" y="3398838"/>
          <a:ext cx="1606594" cy="61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C592638C-FB1C-4092-AAB1-DC92B32AAA8E}" type="TxLink">
            <a:rPr lang="en-US" sz="1400" b="0" i="0" u="none" strike="noStrike" baseline="0">
              <a:solidFill>
                <a:schemeClr val="bg1"/>
              </a:solidFill>
              <a:latin typeface="Arial"/>
              <a:cs typeface="Arial"/>
            </a:rPr>
            <a:pPr algn="ctr" rtl="0">
              <a:defRPr sz="1000"/>
            </a:pPr>
            <a:t>Kela
16 227 million euros
20,4 %</a:t>
          </a:fld>
          <a:endParaRPr lang="fi-FI" sz="1400" b="1" i="0" u="none" strike="noStrike" baseline="0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0.02254</cdr:x>
      <cdr:y>0.07826</cdr:y>
    </cdr:from>
    <cdr:to>
      <cdr:x>0.48921</cdr:x>
      <cdr:y>0.94389</cdr:y>
    </cdr:to>
    <cdr:pic>
      <cdr:nvPicPr>
        <cdr:cNvPr id="13" name="Kuva 12">
          <a:extLst xmlns:a="http://schemas.openxmlformats.org/drawingml/2006/main">
            <a:ext uri="{FF2B5EF4-FFF2-40B4-BE49-F238E27FC236}">
              <a16:creationId xmlns:a16="http://schemas.microsoft.com/office/drawing/2014/main" id="{00000000-0008-0000-0200-000004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xmlns:a="http://schemas.openxmlformats.org/drawingml/2006/main"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22250" y="527050"/>
          <a:ext cx="4600575" cy="582930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0.51275</cdr:x>
      <cdr:y>0.51825</cdr:y>
    </cdr:from>
    <cdr:to>
      <cdr:x>0.9925</cdr:x>
      <cdr:y>0.96825</cdr:y>
    </cdr:to>
    <cdr:graphicFrame macro="">
      <cdr:nvGraphicFramePr>
        <cdr:cNvPr id="43009" name="Chart 1">
          <a:extLst xmlns:a="http://schemas.openxmlformats.org/drawingml/2006/main">
            <a:ext uri="{FF2B5EF4-FFF2-40B4-BE49-F238E27FC236}">
              <a16:creationId xmlns:a16="http://schemas.microsoft.com/office/drawing/2014/main" id="{E2D52A45-BA2A-4DE4-B910-F9F145010E86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  <cdr:relSizeAnchor xmlns:cdr="http://schemas.openxmlformats.org/drawingml/2006/chartDrawing">
    <cdr:from>
      <cdr:x>0.51547</cdr:x>
      <cdr:y>0.08368</cdr:y>
    </cdr:from>
    <cdr:to>
      <cdr:x>0.99153</cdr:x>
      <cdr:y>0.50358</cdr:y>
    </cdr:to>
    <cdr:graphicFrame macro="">
      <cdr:nvGraphicFramePr>
        <cdr:cNvPr id="43010" name="Chart 2">
          <a:extLst xmlns:a="http://schemas.openxmlformats.org/drawingml/2006/main">
            <a:ext uri="{FF2B5EF4-FFF2-40B4-BE49-F238E27FC236}">
              <a16:creationId xmlns:a16="http://schemas.microsoft.com/office/drawing/2014/main" id="{6CABFF76-67B3-45AB-BFD3-99C007C2B2B2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cdr:graphicFrame>
  </cdr:relSizeAnchor>
  <cdr:relSizeAnchor xmlns:cdr="http://schemas.openxmlformats.org/drawingml/2006/chartDrawing">
    <cdr:from>
      <cdr:x>0.6155</cdr:x>
      <cdr:y>0.51725</cdr:y>
    </cdr:from>
    <cdr:to>
      <cdr:x>0.62325</cdr:x>
      <cdr:y>0.54825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3692" y="3483252"/>
          <a:ext cx="76477" cy="208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0.01175</cdr:x>
      <cdr:y>0</cdr:y>
    </cdr:from>
    <cdr:to>
      <cdr:x>0.0195</cdr:x>
      <cdr:y>0.031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948" y="-79127"/>
          <a:ext cx="76476" cy="20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0.0125</cdr:x>
      <cdr:y>0.97175</cdr:y>
    </cdr:from>
    <cdr:to>
      <cdr:x>0.3425</cdr:x>
      <cdr:y>1</cdr:y>
    </cdr:to>
    <cdr:sp macro="" textlink="'Data 1'!#REF!">
      <cdr:nvSpPr>
        <cdr:cNvPr id="43021" name="Text Box 1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23349" y="6547302"/>
          <a:ext cx="3256407" cy="190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1961120E-F6B9-40A9-9DB7-04C88DEA3BFF}" type="TxLink"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0.06034</cdr:x>
      <cdr:y>0.0076</cdr:y>
    </cdr:from>
    <cdr:to>
      <cdr:x>0.99709</cdr:x>
      <cdr:y>0.06769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A6CA6529-D8D4-4858-99E6-B1D3F44D0B97}"/>
            </a:ext>
          </a:extLst>
        </cdr:cNvPr>
        <cdr:cNvGrpSpPr/>
      </cdr:nvGrpSpPr>
      <cdr:grpSpPr>
        <a:xfrm xmlns:a="http://schemas.openxmlformats.org/drawingml/2006/main">
          <a:off x="594854" y="51107"/>
          <a:ext cx="9234833" cy="404085"/>
          <a:chOff x="594854" y="51180"/>
          <a:chExt cx="9234833" cy="404663"/>
        </a:xfrm>
      </cdr:grpSpPr>
      <cdr:sp macro="" textlink="'Data 1'!$A$1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94854" y="51180"/>
            <a:ext cx="655878" cy="40466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98239E34-64EE-4EF9-9EDA-37B882A795B8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1.1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1'!$B$1">
        <cdr:nvSpPr>
          <cdr:cNvPr id="18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168316" y="51180"/>
            <a:ext cx="8661371" cy="40466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23197A17-6F9A-489E-8731-0737250D4D39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The Social Insurance Institution (Kela) in 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0.92204</cdr:x>
      <cdr:y>0.92437</cdr:y>
    </cdr:from>
    <cdr:to>
      <cdr:x>0.98295</cdr:x>
      <cdr:y>0.97812</cdr:y>
    </cdr:to>
    <cdr:pic>
      <cdr:nvPicPr>
        <cdr:cNvPr id="19" name="Kuva 18">
          <a:extLst xmlns:a="http://schemas.openxmlformats.org/drawingml/2006/main">
            <a:ext uri="{FF2B5EF4-FFF2-40B4-BE49-F238E27FC236}">
              <a16:creationId xmlns:a16="http://schemas.microsoft.com/office/drawing/2014/main" id="{4DF6DEA0-DDC5-4782-91C7-D929962DA42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083543" y="6213550"/>
          <a:ext cx="600059" cy="36130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0.72738</cdr:x>
      <cdr:y>0.96876</cdr:y>
    </cdr:from>
    <cdr:to>
      <cdr:x>0.98295</cdr:x>
      <cdr:y>1</cdr:y>
    </cdr:to>
    <cdr:sp macro="" textlink="'Data 1'!$A$12">
      <cdr:nvSpPr>
        <cdr:cNvPr id="20" name="Tekstiruutu 1"/>
        <cdr:cNvSpPr txBox="1"/>
      </cdr:nvSpPr>
      <cdr:spPr>
        <a:xfrm xmlns:a="http://schemas.openxmlformats.org/drawingml/2006/main">
          <a:off x="7165836" y="6511936"/>
          <a:ext cx="2517766" cy="20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C1A0145-465C-4A63-9A67-A3795FF97BBA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 algn="r"/>
            <a:t>Statistical Information Service 24.3.2023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0.71791</cdr:x>
      <cdr:y>0.4749</cdr:y>
    </cdr:from>
    <cdr:to>
      <cdr:x>1</cdr:x>
      <cdr:y>0.54446</cdr:y>
    </cdr:to>
    <cdr:sp macro="" textlink="">
      <cdr:nvSpPr>
        <cdr:cNvPr id="440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9939" y="1433034"/>
          <a:ext cx="1332000" cy="209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social expenditure</a:t>
          </a:r>
        </a:p>
      </cdr:txBody>
    </cdr:sp>
  </cdr:relSizeAnchor>
  <cdr:relSizeAnchor xmlns:cdr="http://schemas.openxmlformats.org/drawingml/2006/chartDrawing">
    <cdr:from>
      <cdr:x>0.71791</cdr:x>
      <cdr:y>0.56826</cdr:y>
    </cdr:from>
    <cdr:to>
      <cdr:x>1</cdr:x>
      <cdr:y>0.63413</cdr:y>
    </cdr:to>
    <cdr:sp macro="" textlink="">
      <cdr:nvSpPr>
        <cdr:cNvPr id="4404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9939" y="1714747"/>
          <a:ext cx="1332000" cy="198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wage bill</a:t>
          </a:r>
        </a:p>
      </cdr:txBody>
    </cdr:sp>
  </cdr:relSizeAnchor>
  <cdr:relSizeAnchor xmlns:cdr="http://schemas.openxmlformats.org/drawingml/2006/chartDrawing">
    <cdr:from>
      <cdr:x>0.71791</cdr:x>
      <cdr:y>0.74167</cdr:y>
    </cdr:from>
    <cdr:to>
      <cdr:x>1</cdr:x>
      <cdr:y>0.8012</cdr:y>
    </cdr:to>
    <cdr:sp macro="" textlink="">
      <cdr:nvSpPr>
        <cdr:cNvPr id="4404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9939" y="2238015"/>
          <a:ext cx="1332000" cy="179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GDP</a:t>
          </a:r>
        </a:p>
      </cdr:txBody>
    </cdr:sp>
  </cdr:relSizeAnchor>
  <cdr:relSizeAnchor xmlns:cdr="http://schemas.openxmlformats.org/drawingml/2006/chartDrawing">
    <cdr:from>
      <cdr:x>0.71836</cdr:x>
      <cdr:y>0.2177</cdr:y>
    </cdr:from>
    <cdr:to>
      <cdr:x>0.95942</cdr:x>
      <cdr:y>0.30536</cdr:y>
    </cdr:to>
    <cdr:sp macro="" textlink="">
      <cdr:nvSpPr>
        <cdr:cNvPr id="4404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4241" y="657857"/>
          <a:ext cx="1139005" cy="264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% of</a:t>
          </a:r>
        </a:p>
      </cdr:txBody>
    </cdr:sp>
  </cdr:relSizeAnchor>
  <cdr:relSizeAnchor xmlns:cdr="http://schemas.openxmlformats.org/drawingml/2006/chartDrawing">
    <cdr:from>
      <cdr:x>0.046</cdr:x>
      <cdr:y>0.02052</cdr:y>
    </cdr:from>
    <cdr:to>
      <cdr:x>0.99751</cdr:x>
      <cdr:y>0.19112</cdr:y>
    </cdr:to>
    <cdr:sp macro="" textlink="'Data 1'!$I$3">
      <cdr:nvSpPr>
        <cdr:cNvPr id="44048" name="Text Box 1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17327" y="62006"/>
          <a:ext cx="4495894" cy="515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39834615-B489-4BFC-B9A8-89CE25C42B80}" type="TxLink">
            <a:rPr lang="fi-FI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Kela benefits as a percentage of selected indicators, 1980–2022*</a:t>
          </a:fld>
          <a:endParaRPr lang="fi-FI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0.73777</cdr:x>
      <cdr:y>0.82258</cdr:y>
    </cdr:from>
    <cdr:to>
      <cdr:x>0.94112</cdr:x>
      <cdr:y>0.90801</cdr:y>
    </cdr:to>
    <cdr:sp macro="" textlink="'Data 1'!$I$50:$M$50">
      <cdr:nvSpPr>
        <cdr:cNvPr id="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9325" y="2489200"/>
          <a:ext cx="961743" cy="258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DA1E4F0-7FB5-4B02-91D1-8F15A41642ED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* The figures for 2021 are estimates. GDP figures for 2019–2021, social expenditure figures for 2019–2021 and wage bill figures for 2019–2021 are also estimates.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0.02669</cdr:x>
      <cdr:y>0</cdr:y>
    </cdr:from>
    <cdr:to>
      <cdr:x>1</cdr:x>
      <cdr:y>0.12406</cdr:y>
    </cdr:to>
    <cdr:sp macro="" textlink="'Data 1'!$A$3">
      <cdr:nvSpPr>
        <cdr:cNvPr id="45063" name="Text Box 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71356" y="-28747"/>
          <a:ext cx="4607749" cy="360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DCD36E17-46E7-4BC0-8B17-51E8DD95AD28}" type="TxLink">
            <a:rPr lang="fi-FI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Sources of income in 2022</a:t>
          </a:fld>
          <a:endParaRPr lang="fi-FI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0.26402</cdr:x>
      <cdr:y>0.87346</cdr:y>
    </cdr:from>
    <cdr:to>
      <cdr:x>0.7537</cdr:x>
      <cdr:y>0.96614</cdr:y>
    </cdr:to>
    <cdr:sp macro="" textlink="'Data 1'!$A$10">
      <cdr:nvSpPr>
        <cdr:cNvPr id="2" name="Tekstiruutu 1"/>
        <cdr:cNvSpPr txBox="1"/>
      </cdr:nvSpPr>
      <cdr:spPr>
        <a:xfrm xmlns:a="http://schemas.openxmlformats.org/drawingml/2006/main">
          <a:off x="1237900" y="2462869"/>
          <a:ext cx="2295913" cy="26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F712B210-7580-49B3-8F8D-47CC53C72B02}" type="TxLink">
            <a:rPr lang="en-US" sz="10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Total income: 16 603,1 million euros</a:t>
          </a:fld>
          <a:endParaRPr lang="fi-FI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0.7918</cdr:x>
      <cdr:y>0.22339</cdr:y>
    </cdr:from>
    <cdr:to>
      <cdr:x>1</cdr:x>
      <cdr:y>0.29882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474" y="1502450"/>
          <a:ext cx="2051097" cy="507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Child day care subsidies etc.</a:t>
          </a:r>
        </a:p>
      </cdr:txBody>
    </cdr:sp>
  </cdr:relSizeAnchor>
  <cdr:relSizeAnchor xmlns:cdr="http://schemas.openxmlformats.org/drawingml/2006/chartDrawing">
    <cdr:from>
      <cdr:x>0.7918</cdr:x>
      <cdr:y>0.18434</cdr:y>
    </cdr:from>
    <cdr:to>
      <cdr:x>1</cdr:x>
      <cdr:y>0.22908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474" y="1239806"/>
          <a:ext cx="2051097" cy="300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Administration </a:t>
          </a:r>
        </a:p>
      </cdr:txBody>
    </cdr:sp>
  </cdr:relSizeAnchor>
  <cdr:relSizeAnchor xmlns:cdr="http://schemas.openxmlformats.org/drawingml/2006/chartDrawing">
    <cdr:from>
      <cdr:x>0.7918</cdr:x>
      <cdr:y>0.33563</cdr:y>
    </cdr:from>
    <cdr:to>
      <cdr:x>1</cdr:x>
      <cdr:y>0.38037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474" y="2257383"/>
          <a:ext cx="2051097" cy="300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Benefits for students</a:t>
          </a:r>
        </a:p>
      </cdr:txBody>
    </cdr:sp>
  </cdr:relSizeAnchor>
  <cdr:relSizeAnchor xmlns:cdr="http://schemas.openxmlformats.org/drawingml/2006/chartDrawing">
    <cdr:from>
      <cdr:x>0.7918</cdr:x>
      <cdr:y>0.38393</cdr:y>
    </cdr:from>
    <cdr:to>
      <cdr:x>1</cdr:x>
      <cdr:y>0.45935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474" y="2582238"/>
          <a:ext cx="2051097" cy="507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General housing</a:t>
          </a:r>
        </a:p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allowances</a:t>
          </a:r>
        </a:p>
      </cdr:txBody>
    </cdr:sp>
  </cdr:relSizeAnchor>
  <cdr:relSizeAnchor xmlns:cdr="http://schemas.openxmlformats.org/drawingml/2006/chartDrawing">
    <cdr:from>
      <cdr:x>0.7918</cdr:x>
      <cdr:y>0.45483</cdr:y>
    </cdr:from>
    <cdr:to>
      <cdr:x>1</cdr:x>
      <cdr:y>0.49956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474" y="3059083"/>
          <a:ext cx="2051097" cy="300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Family allowances</a:t>
          </a:r>
        </a:p>
      </cdr:txBody>
    </cdr:sp>
  </cdr:relSizeAnchor>
  <cdr:relSizeAnchor xmlns:cdr="http://schemas.openxmlformats.org/drawingml/2006/chartDrawing">
    <cdr:from>
      <cdr:x>0.7918</cdr:x>
      <cdr:y>0.4985</cdr:y>
    </cdr:from>
    <cdr:to>
      <cdr:x>1</cdr:x>
      <cdr:y>0.54323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474" y="3352815"/>
          <a:ext cx="2051097" cy="300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Unemployment benefits </a:t>
          </a:r>
        </a:p>
      </cdr:txBody>
    </cdr:sp>
  </cdr:relSizeAnchor>
  <cdr:relSizeAnchor xmlns:cdr="http://schemas.openxmlformats.org/drawingml/2006/chartDrawing">
    <cdr:from>
      <cdr:x>0.79101</cdr:x>
      <cdr:y>0.54366</cdr:y>
    </cdr:from>
    <cdr:to>
      <cdr:x>0.99921</cdr:x>
      <cdr:y>0.5884</cdr:y>
    </cdr:to>
    <cdr:sp macro="" textlink="'Data 2'!$D$4">
      <cdr:nvSpPr>
        <cdr:cNvPr id="1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2677" y="3656553"/>
          <a:ext cx="2051097" cy="300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835A719-55F2-4CFB-9CA9-B89C3C11C0F6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Rehabilitation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0.7918</cdr:x>
      <cdr:y>0.63778</cdr:y>
    </cdr:from>
    <cdr:to>
      <cdr:x>1</cdr:x>
      <cdr:y>0.68252</cdr:y>
    </cdr:to>
    <cdr:sp macro="" textlink="">
      <cdr:nvSpPr>
        <cdr:cNvPr id="10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3868" y="4290766"/>
          <a:ext cx="2052000" cy="300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Health insurance</a:t>
          </a:r>
        </a:p>
      </cdr:txBody>
    </cdr:sp>
  </cdr:relSizeAnchor>
  <cdr:relSizeAnchor xmlns:cdr="http://schemas.openxmlformats.org/drawingml/2006/chartDrawing">
    <cdr:from>
      <cdr:x>0.7918</cdr:x>
      <cdr:y>0.80615</cdr:y>
    </cdr:from>
    <cdr:to>
      <cdr:x>1</cdr:x>
      <cdr:y>0.85089</cdr:y>
    </cdr:to>
    <cdr:sp macro="" textlink="">
      <cdr:nvSpPr>
        <cdr:cNvPr id="10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3868" y="5423501"/>
          <a:ext cx="2052000" cy="300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Pension insurance</a:t>
          </a:r>
        </a:p>
      </cdr:txBody>
    </cdr:sp>
  </cdr:relSizeAnchor>
  <cdr:relSizeAnchor xmlns:cdr="http://schemas.openxmlformats.org/drawingml/2006/chartDrawing">
    <cdr:from>
      <cdr:x>0.066</cdr:x>
      <cdr:y>0.8695</cdr:y>
    </cdr:from>
    <cdr:to>
      <cdr:x>0.0775</cdr:x>
      <cdr:y>0.888</cdr:y>
    </cdr:to>
    <cdr:sp macro="" textlink="">
      <cdr:nvSpPr>
        <cdr:cNvPr id="103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281" y="5855365"/>
          <a:ext cx="113481" cy="124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0.93852</cdr:x>
      <cdr:y>0.92717</cdr:y>
    </cdr:from>
    <cdr:to>
      <cdr:x>0.99937</cdr:x>
      <cdr:y>0.98478</cdr:y>
    </cdr:to>
    <cdr:pic>
      <cdr:nvPicPr>
        <cdr:cNvPr id="29" name="Kuva 28">
          <a:extLst xmlns:a="http://schemas.openxmlformats.org/drawingml/2006/main">
            <a:ext uri="{FF2B5EF4-FFF2-40B4-BE49-F238E27FC236}">
              <a16:creationId xmlns:a16="http://schemas.microsoft.com/office/drawing/2014/main" id="{A6634589-67A7-4E5D-8271-7377639F7D6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49885" y="6237682"/>
          <a:ext cx="599730" cy="3875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0.74468</cdr:x>
      <cdr:y>0.9688</cdr:y>
    </cdr:from>
    <cdr:to>
      <cdr:x>1</cdr:x>
      <cdr:y>1</cdr:y>
    </cdr:to>
    <cdr:sp macro="" textlink="'Data 2'!$A$84">
      <cdr:nvSpPr>
        <cdr:cNvPr id="30" name="Tekstiruutu 1"/>
        <cdr:cNvSpPr txBox="1"/>
      </cdr:nvSpPr>
      <cdr:spPr>
        <a:xfrm xmlns:a="http://schemas.openxmlformats.org/drawingml/2006/main">
          <a:off x="7339468" y="6517755"/>
          <a:ext cx="2516400" cy="209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192C43C-6BF6-4A26-8436-3B22C1F663A4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 algn="r"/>
            <a:t>Statistical Information Service 24.3.2023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0.04868</cdr:x>
      <cdr:y>0.02908</cdr:y>
    </cdr:from>
    <cdr:to>
      <cdr:x>0.98936</cdr:x>
      <cdr:y>0.13991</cdr:y>
    </cdr:to>
    <cdr:grpSp>
      <cdr:nvGrpSpPr>
        <cdr:cNvPr id="3" name="Ryhmä 2">
          <a:extLst xmlns:a="http://schemas.openxmlformats.org/drawingml/2006/main">
            <a:ext uri="{FF2B5EF4-FFF2-40B4-BE49-F238E27FC236}">
              <a16:creationId xmlns:a16="http://schemas.microsoft.com/office/drawing/2014/main" id="{518B8E8C-C1BB-4AFF-BD0B-ED3DEF6299AF}"/>
            </a:ext>
          </a:extLst>
        </cdr:cNvPr>
        <cdr:cNvGrpSpPr/>
      </cdr:nvGrpSpPr>
      <cdr:grpSpPr>
        <a:xfrm xmlns:a="http://schemas.openxmlformats.org/drawingml/2006/main">
          <a:off x="479906" y="195553"/>
          <a:ext cx="9273576" cy="745293"/>
          <a:chOff x="479784" y="195640"/>
          <a:chExt cx="9271235" cy="745628"/>
        </a:xfrm>
      </cdr:grpSpPr>
      <cdr:grpSp>
        <cdr:nvGrpSpPr>
          <cdr:cNvPr id="2" name="Ryhmä 1">
            <a:extLst xmlns:a="http://schemas.openxmlformats.org/drawingml/2006/main">
              <a:ext uri="{FF2B5EF4-FFF2-40B4-BE49-F238E27FC236}">
                <a16:creationId xmlns:a16="http://schemas.microsoft.com/office/drawing/2014/main" id="{202FCD04-9E7D-4FF0-A3C3-7A9089CFD3A3}"/>
              </a:ext>
            </a:extLst>
          </cdr:cNvPr>
          <cdr:cNvGrpSpPr/>
        </cdr:nvGrpSpPr>
        <cdr:grpSpPr>
          <a:xfrm xmlns:a="http://schemas.openxmlformats.org/drawingml/2006/main">
            <a:off x="479784" y="195640"/>
            <a:ext cx="9271235" cy="434158"/>
            <a:chOff x="479784" y="195640"/>
            <a:chExt cx="9271235" cy="434158"/>
          </a:xfrm>
        </cdr:grpSpPr>
        <cdr:sp macro="" textlink="'Data 2'!$A$1">
          <cdr:nvSpPr>
            <cdr:cNvPr id="27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479784" y="195640"/>
              <a:ext cx="655119" cy="43077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54864" tIns="50292" rIns="0" bIns="0" anchor="t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F810C3C1-2AD6-476E-9DE9-7B6EA8B63E29}" type="TxLink">
                <a:rPr lang="en-US" sz="2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1.2</a:t>
              </a:fld>
              <a:endParaRPr lang="fi-FI" sz="26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cdr:txBody>
        </cdr:sp>
        <cdr:sp macro="" textlink="'Data 2'!$B$1:$L$1">
          <cdr:nvSpPr>
            <cdr:cNvPr id="28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1052509" y="195640"/>
              <a:ext cx="8698510" cy="43415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54864" tIns="50292" rIns="0" bIns="0" anchor="t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FA1758EA-746C-4A74-BD03-00D289E86F21}" type="TxLink">
                <a:rPr lang="en-US" sz="2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Kela benefits and administration expenses 1945–2022</a:t>
              </a:fld>
              <a:endParaRPr lang="en-US" sz="26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sp macro="" textlink="'Data 2'!$D$3">
        <cdr:nvSpPr>
          <cdr:cNvPr id="31" name="Text Box 10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1134282" y="601944"/>
            <a:ext cx="6174698" cy="33932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horzOverflow="clip" wrap="square" lIns="45720" tIns="36576" rIns="45720" bIns="36576" anchor="ctr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fld id="{17C65F5A-F5F5-4F04-8D1C-618F732D640A}" type="TxLink"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ctr" rtl="0">
                <a:defRPr sz="1000"/>
              </a:pPr>
              <a:t>(at 2022 prices)</a:t>
            </a:fld>
            <a:endParaRPr lang="fi-FI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0.78112</cdr:x>
      <cdr:y>0.51801</cdr:y>
    </cdr:from>
    <cdr:to>
      <cdr:x>0.799</cdr:x>
      <cdr:y>0.51929</cdr:y>
    </cdr:to>
    <cdr:cxnSp macro="">
      <cdr:nvCxnSpPr>
        <cdr:cNvPr id="5" name="Suora yhdysviiva 4">
          <a:extLst xmlns:a="http://schemas.openxmlformats.org/drawingml/2006/main">
            <a:ext uri="{FF2B5EF4-FFF2-40B4-BE49-F238E27FC236}">
              <a16:creationId xmlns:a16="http://schemas.microsoft.com/office/drawing/2014/main" id="{7AB7897A-AC1E-4BCF-BA09-9866092CAA53}"/>
            </a:ext>
          </a:extLst>
        </cdr:cNvPr>
        <cdr:cNvCxnSpPr/>
      </cdr:nvCxnSpPr>
      <cdr:spPr bwMode="auto">
        <a:xfrm xmlns:a="http://schemas.openxmlformats.org/drawingml/2006/main">
          <a:off x="7695259" y="3484035"/>
          <a:ext cx="176146" cy="860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0.78043</cdr:x>
      <cdr:y>0.44342</cdr:y>
    </cdr:from>
    <cdr:to>
      <cdr:x>0.80058</cdr:x>
      <cdr:y>0.47437</cdr:y>
    </cdr:to>
    <cdr:cxnSp macro="">
      <cdr:nvCxnSpPr>
        <cdr:cNvPr id="10" name="Suora yhdysviiva 9">
          <a:extLst xmlns:a="http://schemas.openxmlformats.org/drawingml/2006/main">
            <a:ext uri="{FF2B5EF4-FFF2-40B4-BE49-F238E27FC236}">
              <a16:creationId xmlns:a16="http://schemas.microsoft.com/office/drawing/2014/main" id="{6757AF6A-E009-4A7A-8332-D4EF33D8EBE2}"/>
            </a:ext>
          </a:extLst>
        </cdr:cNvPr>
        <cdr:cNvCxnSpPr/>
      </cdr:nvCxnSpPr>
      <cdr:spPr bwMode="auto">
        <a:xfrm xmlns:a="http://schemas.openxmlformats.org/drawingml/2006/main" flipH="1" flipV="1">
          <a:off x="7693819" y="2986088"/>
          <a:ext cx="198599" cy="2084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0.77585</cdr:x>
      <cdr:y>0.21965</cdr:y>
    </cdr:from>
    <cdr:to>
      <cdr:x>0.79953</cdr:x>
      <cdr:y>0.26821</cdr:y>
    </cdr:to>
    <cdr:cxnSp macro="">
      <cdr:nvCxnSpPr>
        <cdr:cNvPr id="17" name="Suora yhdysviiva 16">
          <a:extLst xmlns:a="http://schemas.openxmlformats.org/drawingml/2006/main">
            <a:ext uri="{FF2B5EF4-FFF2-40B4-BE49-F238E27FC236}">
              <a16:creationId xmlns:a16="http://schemas.microsoft.com/office/drawing/2014/main" id="{C8F8546D-1598-4486-BF16-5A640D99A795}"/>
            </a:ext>
          </a:extLst>
        </cdr:cNvPr>
        <cdr:cNvCxnSpPr/>
      </cdr:nvCxnSpPr>
      <cdr:spPr bwMode="auto">
        <a:xfrm xmlns:a="http://schemas.openxmlformats.org/drawingml/2006/main" flipV="1">
          <a:off x="7643341" y="1477347"/>
          <a:ext cx="233251" cy="3265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0.78043</cdr:x>
      <cdr:y>0.34618</cdr:y>
    </cdr:from>
    <cdr:to>
      <cdr:x>0.79575</cdr:x>
      <cdr:y>0.35338</cdr:y>
    </cdr:to>
    <cdr:cxnSp macro="">
      <cdr:nvCxnSpPr>
        <cdr:cNvPr id="1039" name="Suora yhdysviiva 1038">
          <a:extLst xmlns:a="http://schemas.openxmlformats.org/drawingml/2006/main">
            <a:ext uri="{FF2B5EF4-FFF2-40B4-BE49-F238E27FC236}">
              <a16:creationId xmlns:a16="http://schemas.microsoft.com/office/drawing/2014/main" id="{5091699E-ABF6-4573-8932-D0A7CC425B6C}"/>
            </a:ext>
          </a:extLst>
        </cdr:cNvPr>
        <cdr:cNvCxnSpPr/>
      </cdr:nvCxnSpPr>
      <cdr:spPr bwMode="auto">
        <a:xfrm xmlns:a="http://schemas.openxmlformats.org/drawingml/2006/main">
          <a:off x="7693819" y="2331244"/>
          <a:ext cx="150983" cy="4848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0.7918</cdr:x>
      <cdr:y>0.2989</cdr:y>
    </cdr:from>
    <cdr:to>
      <cdr:x>1</cdr:x>
      <cdr:y>0.34364</cdr:y>
    </cdr:to>
    <cdr:sp macro="" textlink="'Data 2'!$I$4">
      <cdr:nvSpPr>
        <cdr:cNvPr id="3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474" y="2010359"/>
          <a:ext cx="2051097" cy="300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90000" tIns="46800" rIns="90000" bIns="4680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D4314BE-09CB-432C-9089-E56163B0AD6E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Basic social assistance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0.78068</cdr:x>
      <cdr:y>0.26243</cdr:y>
    </cdr:from>
    <cdr:to>
      <cdr:x>0.80426</cdr:x>
      <cdr:y>0.30021</cdr:y>
    </cdr:to>
    <cdr:cxnSp macro="">
      <cdr:nvCxnSpPr>
        <cdr:cNvPr id="32" name="Suora yhdysviiva 31">
          <a:extLst xmlns:a="http://schemas.openxmlformats.org/drawingml/2006/main">
            <a:ext uri="{FF2B5EF4-FFF2-40B4-BE49-F238E27FC236}">
              <a16:creationId xmlns:a16="http://schemas.microsoft.com/office/drawing/2014/main" id="{D06F7BF7-AF47-4080-A1A0-09768ABAD0A2}"/>
            </a:ext>
          </a:extLst>
        </cdr:cNvPr>
        <cdr:cNvCxnSpPr/>
      </cdr:nvCxnSpPr>
      <cdr:spPr bwMode="auto">
        <a:xfrm xmlns:a="http://schemas.openxmlformats.org/drawingml/2006/main" flipV="1">
          <a:off x="7696200" y="1767250"/>
          <a:ext cx="232497" cy="25443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0.78068</cdr:x>
      <cdr:y>0.32249</cdr:y>
    </cdr:from>
    <cdr:to>
      <cdr:x>0.80189</cdr:x>
      <cdr:y>0.3237</cdr:y>
    </cdr:to>
    <cdr:cxnSp macro="">
      <cdr:nvCxnSpPr>
        <cdr:cNvPr id="33" name="Suora yhdysviiva 32">
          <a:extLst xmlns:a="http://schemas.openxmlformats.org/drawingml/2006/main">
            <a:ext uri="{FF2B5EF4-FFF2-40B4-BE49-F238E27FC236}">
              <a16:creationId xmlns:a16="http://schemas.microsoft.com/office/drawing/2014/main" id="{4E7FAFAF-8CCB-44EB-B964-3C1DBB213843}"/>
            </a:ext>
          </a:extLst>
        </cdr:cNvPr>
        <cdr:cNvCxnSpPr/>
      </cdr:nvCxnSpPr>
      <cdr:spPr bwMode="auto">
        <a:xfrm xmlns:a="http://schemas.openxmlformats.org/drawingml/2006/main">
          <a:off x="7696200" y="2171700"/>
          <a:ext cx="209132" cy="81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0.78043</cdr:x>
      <cdr:y>0.39038</cdr:y>
    </cdr:from>
    <cdr:to>
      <cdr:x>0.80268</cdr:x>
      <cdr:y>0.41272</cdr:y>
    </cdr:to>
    <cdr:cxnSp macro="">
      <cdr:nvCxnSpPr>
        <cdr:cNvPr id="35" name="Suora yhdysviiva 34">
          <a:extLst xmlns:a="http://schemas.openxmlformats.org/drawingml/2006/main">
            <a:ext uri="{FF2B5EF4-FFF2-40B4-BE49-F238E27FC236}">
              <a16:creationId xmlns:a16="http://schemas.microsoft.com/office/drawing/2014/main" id="{30419CFC-F640-410E-95A2-04D1DAA17073}"/>
            </a:ext>
          </a:extLst>
        </cdr:cNvPr>
        <cdr:cNvCxnSpPr/>
      </cdr:nvCxnSpPr>
      <cdr:spPr bwMode="auto">
        <a:xfrm xmlns:a="http://schemas.openxmlformats.org/drawingml/2006/main">
          <a:off x="7693819" y="2628900"/>
          <a:ext cx="219301" cy="15042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0.78043</cdr:x>
      <cdr:y>0.55339</cdr:y>
    </cdr:from>
    <cdr:to>
      <cdr:x>0.79807</cdr:x>
      <cdr:y>0.56471</cdr:y>
    </cdr:to>
    <cdr:cxnSp macro="">
      <cdr:nvCxnSpPr>
        <cdr:cNvPr id="12" name="Suora yhdysviiva 11">
          <a:extLst xmlns:a="http://schemas.openxmlformats.org/drawingml/2006/main">
            <a:ext uri="{FF2B5EF4-FFF2-40B4-BE49-F238E27FC236}">
              <a16:creationId xmlns:a16="http://schemas.microsoft.com/office/drawing/2014/main" id="{C0369DD1-DAA1-4F71-9FFD-ADC3C2AE1EA4}"/>
            </a:ext>
          </a:extLst>
        </cdr:cNvPr>
        <cdr:cNvCxnSpPr/>
      </cdr:nvCxnSpPr>
      <cdr:spPr bwMode="auto">
        <a:xfrm xmlns:a="http://schemas.openxmlformats.org/drawingml/2006/main">
          <a:off x="7693819" y="3726656"/>
          <a:ext cx="173831" cy="762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0.82338</cdr:x>
      <cdr:y>0.52571</cdr:y>
    </cdr:from>
    <cdr:to>
      <cdr:x>0.98937</cdr:x>
      <cdr:y>0.60125</cdr:y>
    </cdr:to>
    <cdr:grpSp>
      <cdr:nvGrpSpPr>
        <cdr:cNvPr id="7" name="Ryhmä 6">
          <a:extLst xmlns:a="http://schemas.openxmlformats.org/drawingml/2006/main">
            <a:ext uri="{FF2B5EF4-FFF2-40B4-BE49-F238E27FC236}">
              <a16:creationId xmlns:a16="http://schemas.microsoft.com/office/drawing/2014/main" id="{5F5EA599-E32B-4B77-9212-B8E1255D57C3}"/>
            </a:ext>
          </a:extLst>
        </cdr:cNvPr>
        <cdr:cNvGrpSpPr/>
      </cdr:nvGrpSpPr>
      <cdr:grpSpPr>
        <a:xfrm xmlns:a="http://schemas.openxmlformats.org/drawingml/2006/main">
          <a:off x="8117189" y="3540223"/>
          <a:ext cx="1636391" cy="508700"/>
          <a:chOff x="7955753" y="3540223"/>
          <a:chExt cx="1636446" cy="508747"/>
        </a:xfrm>
      </cdr:grpSpPr>
      <cdr:sp macro="" textlink="">
        <cdr:nvSpPr>
          <cdr:cNvPr id="2064" name="Text Box 1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5753" y="3540223"/>
            <a:ext cx="1080000" cy="50744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non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wage </a:t>
            </a:r>
          </a:p>
          <a:p xmlns:a="http://schemas.openxmlformats.org/drawingml/2006/main">
            <a:pPr algn="l" rtl="0">
              <a:defRPr sz="1000"/>
            </a:pPr>
            <a:r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bill</a:t>
            </a:r>
          </a:p>
        </cdr:txBody>
      </cdr:sp>
      <cdr:sp macro="" textlink="'Data 3'!$M$52">
        <cdr:nvSpPr>
          <cdr:cNvPr id="2068" name="Text Box 20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9052199" y="3746690"/>
            <a:ext cx="540000" cy="30228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29814206-6B6E-4310-8243-97D03A19F0F0}" type="TxLink"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15,6</a:t>
            </a:fld>
            <a:endParaRPr lang="fi-FI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</cdr:x>
      <cdr:y>0</cdr:y>
    </cdr:from>
    <cdr:to>
      <cdr:x>0.07725</cdr:x>
      <cdr:y>0.09475</cdr:y>
    </cdr:to>
    <cdr:sp macro="" textlink="">
      <cdr:nvSpPr>
        <cdr:cNvPr id="207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62295" cy="63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0.82338</cdr:x>
      <cdr:y>0.72798</cdr:y>
    </cdr:from>
    <cdr:to>
      <cdr:x>0.98937</cdr:x>
      <cdr:y>0.77287</cdr:y>
    </cdr:to>
    <cdr:grpSp>
      <cdr:nvGrpSpPr>
        <cdr:cNvPr id="6" name="Ryhmä 5">
          <a:extLst xmlns:a="http://schemas.openxmlformats.org/drawingml/2006/main">
            <a:ext uri="{FF2B5EF4-FFF2-40B4-BE49-F238E27FC236}">
              <a16:creationId xmlns:a16="http://schemas.microsoft.com/office/drawing/2014/main" id="{376064D2-70B0-4473-9A1A-6F19DEDE50A5}"/>
            </a:ext>
          </a:extLst>
        </cdr:cNvPr>
        <cdr:cNvGrpSpPr/>
      </cdr:nvGrpSpPr>
      <cdr:grpSpPr>
        <a:xfrm xmlns:a="http://schemas.openxmlformats.org/drawingml/2006/main">
          <a:off x="8117189" y="4902345"/>
          <a:ext cx="1636391" cy="302297"/>
          <a:chOff x="7955753" y="4902373"/>
          <a:chExt cx="1636446" cy="302227"/>
        </a:xfrm>
      </cdr:grpSpPr>
      <cdr:sp macro="" textlink="">
        <cdr:nvSpPr>
          <cdr:cNvPr id="2065" name="Text Box 1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5753" y="4902373"/>
            <a:ext cx="1080000" cy="3009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non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GDP</a:t>
            </a:r>
          </a:p>
        </cdr:txBody>
      </cdr:sp>
      <cdr:sp macro="" textlink="'Data 3'!$K$52">
        <cdr:nvSpPr>
          <cdr:cNvPr id="2069" name="Text Box 2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9052199" y="4902373"/>
            <a:ext cx="540000" cy="30222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DA2CFFB0-0282-4B70-BCF7-E69FC8D5E719}" type="TxLink"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6,1</a:t>
            </a:fld>
            <a:endParaRPr lang="fi-FI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0.82338</cdr:x>
      <cdr:y>0.44162</cdr:y>
    </cdr:from>
    <cdr:to>
      <cdr:x>0.98937</cdr:x>
      <cdr:y>0.51716</cdr:y>
    </cdr:to>
    <cdr:grpSp>
      <cdr:nvGrpSpPr>
        <cdr:cNvPr id="8" name="Ryhmä 7">
          <a:extLst xmlns:a="http://schemas.openxmlformats.org/drawingml/2006/main">
            <a:ext uri="{FF2B5EF4-FFF2-40B4-BE49-F238E27FC236}">
              <a16:creationId xmlns:a16="http://schemas.microsoft.com/office/drawing/2014/main" id="{0E402DEC-6533-4210-8147-3A590B3D94FA}"/>
            </a:ext>
          </a:extLst>
        </cdr:cNvPr>
        <cdr:cNvGrpSpPr/>
      </cdr:nvGrpSpPr>
      <cdr:grpSpPr>
        <a:xfrm xmlns:a="http://schemas.openxmlformats.org/drawingml/2006/main">
          <a:off x="8117189" y="2973946"/>
          <a:ext cx="1636391" cy="508700"/>
          <a:chOff x="7955754" y="2973945"/>
          <a:chExt cx="1636445" cy="508747"/>
        </a:xfrm>
      </cdr:grpSpPr>
      <cdr:sp macro="" textlink="">
        <cdr:nvSpPr>
          <cdr:cNvPr id="2063" name="Text Box 1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5754" y="2973945"/>
            <a:ext cx="1080000" cy="50744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non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social </a:t>
            </a:r>
          </a:p>
          <a:p xmlns:a="http://schemas.openxmlformats.org/drawingml/2006/main">
            <a:pPr algn="l" rtl="0">
              <a:defRPr sz="1000"/>
            </a:pPr>
            <a:r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expenditure</a:t>
            </a:r>
          </a:p>
        </cdr:txBody>
      </cdr:sp>
      <cdr:sp macro="" textlink="'Data 3'!$L$52">
        <cdr:nvSpPr>
          <cdr:cNvPr id="2067" name="Text Box 19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9052199" y="3180412"/>
            <a:ext cx="540000" cy="30228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90000" tIns="46800" rIns="90000" bIns="46800" anchor="t" upright="1">
            <a:spAutoFit/>
          </a:bodyPr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233FDA57-0BF8-4D69-B11F-C26239F38DFC}" type="TxLink"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20,5</a:t>
            </a:fld>
            <a:endParaRPr lang="fi-FI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0.92175</cdr:x>
      <cdr:y>0.1995</cdr:y>
    </cdr:from>
    <cdr:to>
      <cdr:x>1</cdr:x>
      <cdr:y>0.28289</cdr:y>
    </cdr:to>
    <cdr:sp macro="" textlink="">
      <cdr:nvSpPr>
        <cdr:cNvPr id="208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86957" y="1343468"/>
          <a:ext cx="771418" cy="5615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2021*</a:t>
          </a:r>
        </a:p>
        <a:p xmlns:a="http://schemas.openxmlformats.org/drawingml/2006/main">
          <a:pPr algn="ctr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  <cdr:relSizeAnchor xmlns:cdr="http://schemas.openxmlformats.org/drawingml/2006/chartDrawing">
    <cdr:from>
      <cdr:x>0.08414</cdr:x>
      <cdr:y>0.93538</cdr:y>
    </cdr:from>
    <cdr:to>
      <cdr:x>0.90242</cdr:x>
      <cdr:y>0.97875</cdr:y>
    </cdr:to>
    <cdr:sp macro="" textlink="'Data 3'!$A$54">
      <cdr:nvSpPr>
        <cdr:cNvPr id="208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9484" y="6299013"/>
          <a:ext cx="8066866" cy="292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EA6D322C-D5AA-4545-AAE6-D8465E35E191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* The figures for 2021 are estimates. GDP figures for 2019–2021, social expenditure figures for 2019–2021 and wage bill figures for 2019–2021 are also estimates.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0.04868</cdr:x>
      <cdr:y>0.02908</cdr:y>
    </cdr:from>
    <cdr:to>
      <cdr:x>0.60483</cdr:x>
      <cdr:y>0.15048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31873E1F-A416-4CC7-AAA0-E0ECC19C9545}"/>
            </a:ext>
          </a:extLst>
        </cdr:cNvPr>
        <cdr:cNvGrpSpPr/>
      </cdr:nvGrpSpPr>
      <cdr:grpSpPr>
        <a:xfrm xmlns:a="http://schemas.openxmlformats.org/drawingml/2006/main">
          <a:off x="479906" y="195830"/>
          <a:ext cx="5482735" cy="817529"/>
          <a:chOff x="479906" y="195830"/>
          <a:chExt cx="5482762" cy="817531"/>
        </a:xfrm>
      </cdr:grpSpPr>
      <cdr:sp macro="" textlink="'Data 3'!$A$1">
        <cdr:nvSpPr>
          <cdr:cNvPr id="2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79906" y="195830"/>
            <a:ext cx="655286" cy="43118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8D23473C-F06B-42FC-9C90-13D4233D3136}" type="TxLink">
              <a:rPr lang="en-US" sz="2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1.3</a:t>
            </a:fld>
            <a:endParaRPr lang="fi-FI" sz="26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3'!$B$1:$N$1">
        <cdr:nvSpPr>
          <cdr:cNvPr id="2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52777" y="195830"/>
            <a:ext cx="4909891" cy="81753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81C2F231-CED4-4C06-80BD-BAF9920FCBBC}" type="TxLink">
              <a:rPr lang="en-US" sz="2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Kela benefits as a percentage of selected indicators, 1975–2022</a:t>
            </a:fld>
            <a:endParaRPr lang="en-US" sz="2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0.93915</cdr:x>
      <cdr:y>0.92717</cdr:y>
    </cdr:from>
    <cdr:to>
      <cdr:x>1</cdr:x>
      <cdr:y>0.98478</cdr:y>
    </cdr:to>
    <cdr:pic>
      <cdr:nvPicPr>
        <cdr:cNvPr id="23" name="Kuva 22">
          <a:extLst xmlns:a="http://schemas.openxmlformats.org/drawingml/2006/main">
            <a:ext uri="{FF2B5EF4-FFF2-40B4-BE49-F238E27FC236}">
              <a16:creationId xmlns:a16="http://schemas.microsoft.com/office/drawing/2014/main" id="{0F75DC94-D739-403E-A651-2C0A5781AC8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2" y="6243725"/>
          <a:ext cx="599883" cy="38795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0.74468</cdr:x>
      <cdr:y>0.9688</cdr:y>
    </cdr:from>
    <cdr:to>
      <cdr:x>1</cdr:x>
      <cdr:y>1</cdr:y>
    </cdr:to>
    <cdr:sp macro="" textlink="'Data 3'!$A$57">
      <cdr:nvSpPr>
        <cdr:cNvPr id="24" name="Tekstiruutu 1"/>
        <cdr:cNvSpPr txBox="1"/>
      </cdr:nvSpPr>
      <cdr:spPr>
        <a:xfrm xmlns:a="http://schemas.openxmlformats.org/drawingml/2006/main">
          <a:off x="7341335" y="6524069"/>
          <a:ext cx="2517040" cy="210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D9EC39E-E52B-4E62-B9E8-7D795C5CD906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 algn="r"/>
            <a:t>Statistical Information Service 24.3.2023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0.08414</cdr:x>
      <cdr:y>0.96547</cdr:y>
    </cdr:from>
    <cdr:to>
      <cdr:x>0.5648</cdr:x>
      <cdr:y>0.99151</cdr:y>
    </cdr:to>
    <cdr:sp macro="" textlink="'Data 3'!$A$56">
      <cdr:nvSpPr>
        <cdr:cNvPr id="2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9484" y="6501667"/>
          <a:ext cx="4738526" cy="175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6B2DB8C-03BF-4172-B46D-B8D5BF7C6746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Source: Ministry of Social Affairs and Health, The Social Insurance Institution of Finland (Kela)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\Ruotsi\01_FPA_figurer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"/>
      <sheetName val="Data 1"/>
      <sheetName val="A"/>
      <sheetName val="Figur 1"/>
      <sheetName val="Data 2"/>
      <sheetName val="Figur 2"/>
      <sheetName val="Data 3"/>
      <sheetName val="Figur 3"/>
      <sheetName val="Data 4"/>
      <sheetName val="Figur4"/>
      <sheetName val="Data 5"/>
      <sheetName val="Figur 5"/>
      <sheetName val="Inflations koefficienter 2022"/>
    </sheetNames>
    <sheetDataSet>
      <sheetData sheetId="0"/>
      <sheetData sheetId="1"/>
      <sheetData sheetId="2">
        <row r="8">
          <cell r="B8">
            <v>290.60551468</v>
          </cell>
        </row>
      </sheetData>
      <sheetData sheetId="3" refreshError="1"/>
      <sheetData sheetId="4">
        <row r="82">
          <cell r="O82">
            <v>3715.6092275700003</v>
          </cell>
          <cell r="P82">
            <v>5032.6122120599994</v>
          </cell>
          <cell r="Q82">
            <v>713.23393351000004</v>
          </cell>
          <cell r="R82">
            <v>1844.5265197699998</v>
          </cell>
          <cell r="S82">
            <v>1460.2952657599999</v>
          </cell>
          <cell r="T82">
            <v>1565.0106475499999</v>
          </cell>
          <cell r="V82">
            <v>678.40117410999994</v>
          </cell>
          <cell r="X82">
            <v>609.82371792000004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>
        <row r="2">
          <cell r="F2">
            <v>1000000</v>
          </cell>
        </row>
      </sheetData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Office-teema">
  <a:themeElements>
    <a:clrScheme name="Kel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2E6D"/>
      </a:accent1>
      <a:accent2>
        <a:srgbClr val="662584"/>
      </a:accent2>
      <a:accent3>
        <a:srgbClr val="006241"/>
      </a:accent3>
      <a:accent4>
        <a:srgbClr val="98989A"/>
      </a:accent4>
      <a:accent5>
        <a:srgbClr val="E65300"/>
      </a:accent5>
      <a:accent6>
        <a:srgbClr val="FFC62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tilastoryhmä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3580"/>
    </a:accent1>
    <a:accent2>
      <a:srgbClr val="662584"/>
    </a:accent2>
    <a:accent3>
      <a:srgbClr val="0EB24C"/>
    </a:accent3>
    <a:accent4>
      <a:srgbClr val="C0D730"/>
    </a:accent4>
    <a:accent5>
      <a:srgbClr val="9E0426"/>
    </a:accent5>
    <a:accent6>
      <a:srgbClr val="FDB91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2"/>
  <dimension ref="A1:K21"/>
  <sheetViews>
    <sheetView tabSelected="1" zoomScaleNormal="100" workbookViewId="0"/>
  </sheetViews>
  <sheetFormatPr defaultColWidth="9.140625" defaultRowHeight="15" x14ac:dyDescent="0.2"/>
  <cols>
    <col min="1" max="1" width="6.7109375" style="16" customWidth="1"/>
    <col min="2" max="2" width="9.140625" style="13"/>
    <col min="3" max="9" width="9.140625" style="10"/>
    <col min="10" max="10" width="9.140625" style="2"/>
    <col min="11" max="11" width="4.28515625" style="2" customWidth="1"/>
    <col min="12" max="16384" width="9.140625" style="2"/>
  </cols>
  <sheetData>
    <row r="1" spans="1:11" s="181" customFormat="1" ht="12" x14ac:dyDescent="0.2">
      <c r="A1" s="181" t="s">
        <v>29</v>
      </c>
      <c r="B1" s="182"/>
      <c r="C1" s="182"/>
      <c r="D1" s="182"/>
      <c r="E1" s="182"/>
      <c r="F1" s="182"/>
      <c r="G1" s="182"/>
      <c r="H1" s="182"/>
      <c r="I1" s="182"/>
    </row>
    <row r="2" spans="1:11" s="181" customFormat="1" ht="12.75" x14ac:dyDescent="0.2">
      <c r="A2" s="4" t="s">
        <v>51</v>
      </c>
      <c r="B2" s="182"/>
      <c r="C2" s="182"/>
      <c r="D2" s="182"/>
      <c r="E2" s="182"/>
      <c r="F2" s="182"/>
      <c r="G2" s="182"/>
      <c r="H2" s="182"/>
      <c r="I2" s="182"/>
    </row>
    <row r="3" spans="1:11" ht="15" customHeight="1" x14ac:dyDescent="0.2"/>
    <row r="4" spans="1:11" ht="15" customHeight="1" x14ac:dyDescent="0.2"/>
    <row r="5" spans="1:11" s="180" customFormat="1" ht="18" customHeight="1" x14ac:dyDescent="0.2">
      <c r="A5" s="179" t="s">
        <v>50</v>
      </c>
    </row>
    <row r="6" spans="1:11" ht="15.75" customHeight="1" x14ac:dyDescent="0.2">
      <c r="A6" s="17"/>
      <c r="B6" s="183"/>
    </row>
    <row r="7" spans="1:11" ht="15.75" customHeight="1" x14ac:dyDescent="0.2">
      <c r="A7" s="79" t="str">
        <f>'Data 1'!A1</f>
        <v>1.1</v>
      </c>
      <c r="B7" s="80" t="str">
        <f>'Data 1'!B1&amp;" ("&amp;RIGHT('Data 1'!A12,(LEN('Data 1'!A12)-32))&amp;")"</f>
        <v>The Social Insurance Institution (Kela) in 2022 (24.3.2023)</v>
      </c>
      <c r="K7" s="1"/>
    </row>
    <row r="8" spans="1:11" ht="15.75" customHeight="1" x14ac:dyDescent="0.2">
      <c r="A8" s="21"/>
      <c r="B8" s="81"/>
      <c r="C8" s="186" t="s">
        <v>1</v>
      </c>
      <c r="D8" s="4"/>
      <c r="E8" s="186" t="s">
        <v>2</v>
      </c>
    </row>
    <row r="9" spans="1:11" ht="15.75" customHeight="1" x14ac:dyDescent="0.2">
      <c r="A9" s="21"/>
      <c r="B9" s="81"/>
      <c r="C9" s="4"/>
      <c r="D9" s="4"/>
      <c r="E9" s="184"/>
    </row>
    <row r="10" spans="1:11" ht="15.75" customHeight="1" x14ac:dyDescent="0.2">
      <c r="A10" s="79" t="str">
        <f>'Data 2'!A1</f>
        <v>1.2</v>
      </c>
      <c r="B10" s="80" t="str">
        <f>'Data 2'!B1&amp;" ("&amp;RIGHT('Data 2'!A84,(LEN('Data 2'!A84)-32))&amp;")"</f>
        <v>Kela benefits and administration expenses 1945–2022 (24.3.2023)</v>
      </c>
      <c r="C10" s="4"/>
      <c r="D10" s="4"/>
      <c r="K10" s="1"/>
    </row>
    <row r="11" spans="1:11" ht="15.75" customHeight="1" x14ac:dyDescent="0.2">
      <c r="A11" s="21"/>
      <c r="B11" s="82"/>
      <c r="C11" s="187" t="s">
        <v>1</v>
      </c>
      <c r="D11" s="185"/>
      <c r="E11" s="186" t="s">
        <v>2</v>
      </c>
    </row>
    <row r="12" spans="1:11" ht="15.75" customHeight="1" x14ac:dyDescent="0.2">
      <c r="A12" s="21"/>
      <c r="B12" s="82"/>
      <c r="C12" s="187"/>
      <c r="D12" s="185"/>
      <c r="E12" s="184"/>
    </row>
    <row r="13" spans="1:11" ht="15.75" customHeight="1" x14ac:dyDescent="0.2">
      <c r="A13" s="83" t="str">
        <f>'Data 3'!A1</f>
        <v>1.3</v>
      </c>
      <c r="B13" s="13" t="str">
        <f>'Data 3'!B1&amp;" ("&amp;RIGHT('Data 3'!A57,(LEN('Data 3'!A57)-32))&amp;")"</f>
        <v>Kela benefits as a percentage of selected indicators, 1975–2022 (24.3.2023)</v>
      </c>
      <c r="K13" s="1"/>
    </row>
    <row r="14" spans="1:11" ht="15.75" customHeight="1" x14ac:dyDescent="0.2">
      <c r="A14" s="21"/>
      <c r="C14" s="186" t="s">
        <v>1</v>
      </c>
      <c r="D14" s="14"/>
      <c r="E14" s="186" t="s">
        <v>2</v>
      </c>
    </row>
    <row r="15" spans="1:11" ht="15.75" customHeight="1" x14ac:dyDescent="0.2">
      <c r="A15" s="21"/>
      <c r="C15" s="184"/>
      <c r="D15" s="14"/>
      <c r="E15" s="184"/>
    </row>
    <row r="16" spans="1:11" ht="15.75" customHeight="1" x14ac:dyDescent="0.2">
      <c r="A16" s="83" t="str">
        <f>'Data 4'!A1</f>
        <v>1.4</v>
      </c>
      <c r="B16" s="13" t="str">
        <f>'Data 4'!B1&amp;" ("&amp;RIGHT('Data 4'!A89,(LEN('Data 4'!A89)-32))&amp;")"</f>
        <v>Sources of income to Kela 1940–2022 (24.3.2023)</v>
      </c>
      <c r="K16" s="1"/>
    </row>
    <row r="17" spans="1:11" ht="15.75" customHeight="1" x14ac:dyDescent="0.2">
      <c r="A17" s="21"/>
      <c r="C17" s="186" t="s">
        <v>1</v>
      </c>
      <c r="D17" s="14"/>
      <c r="E17" s="186" t="s">
        <v>2</v>
      </c>
    </row>
    <row r="18" spans="1:11" ht="15.75" customHeight="1" x14ac:dyDescent="0.2">
      <c r="A18" s="21"/>
      <c r="C18" s="184"/>
      <c r="D18" s="14"/>
      <c r="E18" s="184"/>
    </row>
    <row r="19" spans="1:11" ht="15.75" customHeight="1" x14ac:dyDescent="0.2">
      <c r="A19" s="83" t="str">
        <f>'Data 5'!A1</f>
        <v>1.5</v>
      </c>
      <c r="B19" s="13" t="str">
        <f>'Data 5'!B1&amp;" ("&amp;RIGHT('Data 5'!A21,(LEN('Data 5'!A21)-32))&amp;")"</f>
        <v>Expenditures by Kela and other social expenditure in 2022 (24.3.2023)</v>
      </c>
      <c r="K19" s="1"/>
    </row>
    <row r="20" spans="1:11" ht="15.75" customHeight="1" x14ac:dyDescent="0.2">
      <c r="A20" s="17"/>
      <c r="C20" s="186" t="s">
        <v>1</v>
      </c>
      <c r="D20" s="14"/>
      <c r="E20" s="186" t="s">
        <v>2</v>
      </c>
    </row>
    <row r="21" spans="1:11" ht="15.75" customHeight="1" x14ac:dyDescent="0.2"/>
  </sheetData>
  <phoneticPr fontId="0" type="noConversion"/>
  <hyperlinks>
    <hyperlink ref="E8" location="'Data 1'!A1" display="Data" xr:uid="{00000000-0004-0000-0000-000000000000}"/>
    <hyperlink ref="E11" location="'Data 2'!A1" display="Data" xr:uid="{00000000-0004-0000-0000-000001000000}"/>
    <hyperlink ref="E14" location="'Data 3'!A1" display="Data" xr:uid="{00000000-0004-0000-0000-000002000000}"/>
    <hyperlink ref="E17" location="'Data 4'!A1" display="Data" xr:uid="{00000000-0004-0000-0000-000003000000}"/>
    <hyperlink ref="E20" location="'Data 5'!A1" display="Data" xr:uid="{00000000-0004-0000-0000-000004000000}"/>
  </hyperlinks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
&amp;P(&amp;N)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1"/>
  <dimension ref="A1:O85"/>
  <sheetViews>
    <sheetView zoomScaleNormal="100" workbookViewId="0"/>
  </sheetViews>
  <sheetFormatPr defaultColWidth="9.140625" defaultRowHeight="12.75" x14ac:dyDescent="0.2"/>
  <cols>
    <col min="1" max="1" width="6.140625" style="4" customWidth="1"/>
    <col min="2" max="2" width="5.42578125" style="4" bestFit="1" customWidth="1"/>
    <col min="3" max="3" width="11.5703125" style="4" bestFit="1" customWidth="1"/>
    <col min="4" max="4" width="9.42578125" style="4" customWidth="1"/>
    <col min="5" max="5" width="14.140625" style="4" bestFit="1" customWidth="1"/>
    <col min="6" max="6" width="9.42578125" style="4" customWidth="1"/>
    <col min="7" max="7" width="6.7109375" style="43" bestFit="1" customWidth="1"/>
    <col min="8" max="8" width="5.5703125" style="86" customWidth="1"/>
    <col min="9" max="9" width="6.140625" style="46" customWidth="1"/>
    <col min="10" max="10" width="12.85546875" style="7" customWidth="1"/>
    <col min="11" max="11" width="14.7109375" style="7" bestFit="1" customWidth="1"/>
    <col min="12" max="12" width="14.85546875" style="7" bestFit="1" customWidth="1"/>
    <col min="13" max="13" width="13.5703125" style="7" bestFit="1" customWidth="1"/>
    <col min="14" max="16384" width="9.140625" style="4"/>
  </cols>
  <sheetData>
    <row r="1" spans="1:15" s="15" customFormat="1" ht="18" x14ac:dyDescent="0.25">
      <c r="A1" s="78" t="s">
        <v>43</v>
      </c>
      <c r="B1" s="15" t="str">
        <f>"The Social Insurance Institution (Kela) in "&amp;A7</f>
        <v>The Social Insurance Institution (Kela) in 2022</v>
      </c>
      <c r="H1" s="85"/>
      <c r="I1" s="130" t="str">
        <f>A1</f>
        <v>1.1</v>
      </c>
      <c r="J1" s="130" t="str">
        <f>B1</f>
        <v>The Social Insurance Institution (Kela) in 2022</v>
      </c>
    </row>
    <row r="2" spans="1:15" ht="6.75" customHeight="1" x14ac:dyDescent="0.2"/>
    <row r="3" spans="1:15" ht="15.75" customHeight="1" x14ac:dyDescent="0.2">
      <c r="A3" s="44" t="str">
        <f>"Sources of income in "&amp;A7</f>
        <v>Sources of income in 2022</v>
      </c>
      <c r="B3" s="8"/>
      <c r="C3" s="8"/>
      <c r="D3" s="8"/>
      <c r="E3" s="8"/>
      <c r="F3" s="8"/>
      <c r="G3" s="45"/>
      <c r="H3" s="70"/>
      <c r="I3" s="46" t="str">
        <f>"Kela benefits as a percentage of selected indicators, 1980–"&amp;A7&amp;"*"</f>
        <v>Kela benefits as a percentage of selected indicators, 1980–2022*</v>
      </c>
      <c r="K3" s="47"/>
    </row>
    <row r="4" spans="1:15" ht="15.75" customHeight="1" x14ac:dyDescent="0.2">
      <c r="A4" s="8"/>
      <c r="B4" s="8"/>
      <c r="C4" s="8"/>
      <c r="D4" s="8"/>
      <c r="E4" s="8"/>
      <c r="F4" s="8"/>
      <c r="G4" s="45"/>
      <c r="H4" s="70"/>
    </row>
    <row r="5" spans="1:15" x14ac:dyDescent="0.2">
      <c r="A5" s="91" t="str">
        <f>'Data 4'!A3</f>
        <v>Year</v>
      </c>
      <c r="B5" s="198" t="str">
        <f>'Data 4'!B3:G3</f>
        <v>Percentage</v>
      </c>
      <c r="C5" s="197"/>
      <c r="D5" s="197"/>
      <c r="E5" s="197"/>
      <c r="F5" s="197"/>
      <c r="G5" s="197"/>
      <c r="H5" s="87"/>
      <c r="I5" s="139" t="str">
        <f>'Data 3'!A3</f>
        <v>Year</v>
      </c>
      <c r="J5" s="197" t="str">
        <f>'Data 3'!K3</f>
        <v>%</v>
      </c>
      <c r="K5" s="197"/>
      <c r="L5" s="197"/>
      <c r="M5" s="197"/>
    </row>
    <row r="6" spans="1:15" s="9" customFormat="1" ht="38.25" x14ac:dyDescent="0.2">
      <c r="A6" s="92"/>
      <c r="B6" s="93" t="str">
        <f>'Data 4'!D4</f>
        <v>State</v>
      </c>
      <c r="C6" s="95" t="str">
        <f>'Data 4'!C4</f>
        <v>Employers</v>
      </c>
      <c r="D6" s="98" t="str">
        <f>'Data 4'!B4</f>
        <v>Insured persons</v>
      </c>
      <c r="E6" s="96" t="s">
        <v>6</v>
      </c>
      <c r="F6" s="142" t="s">
        <v>7</v>
      </c>
      <c r="G6" s="97" t="str">
        <f>'Data 4'!G4</f>
        <v>Total</v>
      </c>
      <c r="H6" s="88"/>
      <c r="I6" s="140"/>
      <c r="J6" s="94" t="str">
        <f>'Data 3'!K4</f>
        <v>Kela benefits / GDP*</v>
      </c>
      <c r="K6" s="98" t="str">
        <f>'Data 3'!L4</f>
        <v>Kela benefits / social expenditure*</v>
      </c>
      <c r="L6" s="98" t="str">
        <f>'Data 3'!M4</f>
        <v>Kela benefits / total wage bill*</v>
      </c>
      <c r="M6" s="98" t="str">
        <f>'Data 3'!N4</f>
        <v>Social expenditure /
GDP*</v>
      </c>
    </row>
    <row r="7" spans="1:15" ht="18" customHeight="1" x14ac:dyDescent="0.2">
      <c r="A7" s="144">
        <f>'Data 4'!A87</f>
        <v>2022</v>
      </c>
      <c r="B7" s="48">
        <f>'Data 4'!D87</f>
        <v>72.978058244144478</v>
      </c>
      <c r="C7" s="48">
        <f>'Data 4'!C87</f>
        <v>8.175257711442562</v>
      </c>
      <c r="D7" s="48">
        <f>'Data 4'!B87</f>
        <v>13.841402074707693</v>
      </c>
      <c r="E7" s="48">
        <f>'Data 4'!E87</f>
        <v>4.5249596505185679</v>
      </c>
      <c r="F7" s="48">
        <f>'Data 4'!F87</f>
        <v>0.48032231918670681</v>
      </c>
      <c r="G7" s="48">
        <v>100</v>
      </c>
      <c r="H7" s="89"/>
      <c r="I7" s="46">
        <f>'Data 3'!A10</f>
        <v>1980</v>
      </c>
      <c r="J7" s="49">
        <f>'Data 3'!K10</f>
        <v>4.5383805690449028</v>
      </c>
      <c r="K7" s="145">
        <f>'Data 3'!L10</f>
        <v>24.115610169299703</v>
      </c>
      <c r="L7" s="146">
        <f>'Data 3'!M10</f>
        <v>10.668268949039273</v>
      </c>
      <c r="M7" s="145">
        <f>'Data 3'!N10</f>
        <v>18.819264937457287</v>
      </c>
    </row>
    <row r="8" spans="1:15" x14ac:dyDescent="0.2">
      <c r="A8" s="43"/>
      <c r="B8" s="11"/>
      <c r="C8" s="11"/>
      <c r="G8" s="11"/>
      <c r="H8" s="90"/>
      <c r="I8" s="46">
        <f>'Data 3'!A11</f>
        <v>1981</v>
      </c>
      <c r="J8" s="49">
        <f>'Data 3'!K11</f>
        <v>4.6475130649870877</v>
      </c>
      <c r="K8" s="145">
        <f>'Data 3'!L11</f>
        <v>24.129416236342532</v>
      </c>
      <c r="L8" s="146">
        <f>'Data 3'!M11</f>
        <v>10.662139447047759</v>
      </c>
      <c r="M8" s="145">
        <f>'Data 3'!N11</f>
        <v>19.260777050989045</v>
      </c>
    </row>
    <row r="9" spans="1:15" x14ac:dyDescent="0.2">
      <c r="B9" s="11"/>
      <c r="C9" s="11"/>
      <c r="E9" s="11"/>
      <c r="F9" s="11"/>
      <c r="G9" s="11"/>
      <c r="H9" s="90"/>
      <c r="I9" s="46">
        <f>'Data 3'!A12</f>
        <v>1982</v>
      </c>
      <c r="J9" s="49">
        <f>'Data 3'!K12</f>
        <v>5.1682727770208974</v>
      </c>
      <c r="K9" s="145">
        <f>'Data 3'!L12</f>
        <v>25.198494096688169</v>
      </c>
      <c r="L9" s="146">
        <f>'Data 3'!M12</f>
        <v>11.992062648388652</v>
      </c>
      <c r="M9" s="145">
        <f>'Data 3'!N12</f>
        <v>20.510244609022731</v>
      </c>
    </row>
    <row r="10" spans="1:15" x14ac:dyDescent="0.2">
      <c r="A10" s="46" t="str">
        <f>"Total income: "&amp;FIXED('Data 4'!O87/1000000,1)&amp;" million euros"</f>
        <v>Total income: 16 603,1 million euros</v>
      </c>
      <c r="B10" s="11"/>
      <c r="C10" s="11"/>
      <c r="D10" s="11"/>
      <c r="E10" s="11"/>
      <c r="F10" s="11"/>
      <c r="G10" s="11"/>
      <c r="H10" s="90"/>
      <c r="I10" s="46">
        <f>'Data 3'!A13</f>
        <v>1983</v>
      </c>
      <c r="J10" s="49">
        <f>'Data 3'!K13</f>
        <v>5.4959046835848087</v>
      </c>
      <c r="K10" s="145">
        <f>'Data 3'!L13</f>
        <v>25.858748689579446</v>
      </c>
      <c r="L10" s="146">
        <f>'Data 3'!M13</f>
        <v>12.768960271033025</v>
      </c>
      <c r="M10" s="145">
        <f>'Data 3'!N13</f>
        <v>21.25356006031161</v>
      </c>
    </row>
    <row r="11" spans="1:15" x14ac:dyDescent="0.2">
      <c r="B11" s="11"/>
      <c r="C11" s="11"/>
      <c r="D11" s="11"/>
      <c r="E11" s="11"/>
      <c r="F11" s="11"/>
      <c r="G11" s="11"/>
      <c r="H11" s="90"/>
      <c r="I11" s="46">
        <f>'Data 3'!A14</f>
        <v>1984</v>
      </c>
      <c r="J11" s="49">
        <f>'Data 3'!K14</f>
        <v>5.5310735786004965</v>
      </c>
      <c r="K11" s="145">
        <f>'Data 3'!L14</f>
        <v>25.413940138545989</v>
      </c>
      <c r="L11" s="146">
        <f>'Data 3'!M14</f>
        <v>12.933741296123809</v>
      </c>
      <c r="M11" s="145">
        <f>'Data 3'!N14</f>
        <v>21.763935652824543</v>
      </c>
    </row>
    <row r="12" spans="1:15" ht="18" customHeight="1" x14ac:dyDescent="0.2">
      <c r="A12" s="129" t="s">
        <v>94</v>
      </c>
      <c r="B12" s="11"/>
      <c r="C12" s="11"/>
      <c r="D12" s="11"/>
      <c r="E12" s="11"/>
      <c r="F12" s="11"/>
      <c r="G12" s="11"/>
      <c r="H12" s="90"/>
      <c r="I12" s="46">
        <f>'Data 3'!A15</f>
        <v>1985</v>
      </c>
      <c r="J12" s="49">
        <f>'Data 3'!K15</f>
        <v>6.0053297392394969</v>
      </c>
      <c r="K12" s="145">
        <f>'Data 3'!L15</f>
        <v>26.033077602114059</v>
      </c>
      <c r="L12" s="146">
        <f>'Data 3'!M15</f>
        <v>13.876321286230192</v>
      </c>
      <c r="M12" s="145">
        <f>'Data 3'!N15</f>
        <v>23.068074512833718</v>
      </c>
      <c r="O12" s="4" t="s">
        <v>49</v>
      </c>
    </row>
    <row r="13" spans="1:15" x14ac:dyDescent="0.2">
      <c r="B13" s="11"/>
      <c r="C13" s="11"/>
      <c r="D13" s="11"/>
      <c r="E13" s="11"/>
      <c r="F13" s="11"/>
      <c r="G13" s="11"/>
      <c r="H13" s="90"/>
      <c r="I13" s="46">
        <f>'Data 3'!A16</f>
        <v>1986</v>
      </c>
      <c r="J13" s="49">
        <f>'Data 3'!K16</f>
        <v>6.1058765831336688</v>
      </c>
      <c r="K13" s="145">
        <f>'Data 3'!L16</f>
        <v>25.70478919059892</v>
      </c>
      <c r="L13" s="146">
        <f>'Data 3'!M16</f>
        <v>14.172894984131181</v>
      </c>
      <c r="M13" s="145">
        <f>'Data 3'!N16</f>
        <v>23.753848117014659</v>
      </c>
    </row>
    <row r="14" spans="1:15" x14ac:dyDescent="0.2">
      <c r="B14" s="11"/>
      <c r="C14" s="11"/>
      <c r="D14" s="11"/>
      <c r="E14" s="11"/>
      <c r="F14" s="11"/>
      <c r="G14" s="11"/>
      <c r="H14" s="90"/>
      <c r="I14" s="46">
        <f>'Data 3'!A17</f>
        <v>1987</v>
      </c>
      <c r="J14" s="49">
        <f>'Data 3'!K17</f>
        <v>6.0866166428403767</v>
      </c>
      <c r="K14" s="145">
        <f>'Data 3'!L17</f>
        <v>25.307708006052987</v>
      </c>
      <c r="L14" s="146">
        <f>'Data 3'!M17</f>
        <v>14.01242036399602</v>
      </c>
      <c r="M14" s="145">
        <f>'Data 3'!N17</f>
        <v>24.050445980270542</v>
      </c>
    </row>
    <row r="15" spans="1:15" x14ac:dyDescent="0.2">
      <c r="B15" s="11"/>
      <c r="C15" s="11"/>
      <c r="D15" s="11"/>
      <c r="E15" s="11"/>
      <c r="F15" s="11"/>
      <c r="G15" s="11"/>
      <c r="H15" s="90"/>
      <c r="I15" s="46">
        <f>'Data 3'!A18</f>
        <v>1988</v>
      </c>
      <c r="J15" s="49">
        <f>'Data 3'!K18</f>
        <v>5.6419231043362608</v>
      </c>
      <c r="K15" s="145">
        <f>'Data 3'!L18</f>
        <v>24.408777846734573</v>
      </c>
      <c r="L15" s="146">
        <f>'Data 3'!M18</f>
        <v>13.366639894206733</v>
      </c>
      <c r="M15" s="145">
        <f>'Data 3'!N18</f>
        <v>23.114320347223128</v>
      </c>
    </row>
    <row r="16" spans="1:15" x14ac:dyDescent="0.2">
      <c r="C16" s="11"/>
      <c r="D16" s="11"/>
      <c r="E16" s="11"/>
      <c r="F16" s="11"/>
      <c r="G16" s="11"/>
      <c r="H16" s="90"/>
      <c r="I16" s="46">
        <f>'Data 3'!A19</f>
        <v>1989</v>
      </c>
      <c r="J16" s="49">
        <f>'Data 3'!K19</f>
        <v>5.3814027022799191</v>
      </c>
      <c r="K16" s="145">
        <f>'Data 3'!L19</f>
        <v>23.715446870268064</v>
      </c>
      <c r="L16" s="146">
        <f>'Data 3'!M19</f>
        <v>12.814007360525755</v>
      </c>
      <c r="M16" s="145">
        <f>'Data 3'!N19</f>
        <v>22.691550919188273</v>
      </c>
    </row>
    <row r="17" spans="1:13" ht="18" customHeight="1" x14ac:dyDescent="0.2">
      <c r="A17" s="43"/>
      <c r="B17" s="11"/>
      <c r="C17" s="11"/>
      <c r="D17" s="11"/>
      <c r="E17" s="11"/>
      <c r="F17" s="11"/>
      <c r="G17" s="11"/>
      <c r="H17" s="90"/>
      <c r="I17" s="46">
        <f>'Data 3'!A20</f>
        <v>1990</v>
      </c>
      <c r="J17" s="49">
        <f>'Data 3'!K20</f>
        <v>5.6656804216264032</v>
      </c>
      <c r="K17" s="145">
        <f>'Data 3'!L20</f>
        <v>23.317706233686984</v>
      </c>
      <c r="L17" s="146">
        <f>'Data 3'!M20</f>
        <v>13.270449231877118</v>
      </c>
      <c r="M17" s="145">
        <f>'Data 3'!N20</f>
        <v>24.297760529469318</v>
      </c>
    </row>
    <row r="18" spans="1:13" x14ac:dyDescent="0.2">
      <c r="A18" s="43"/>
      <c r="B18" s="11"/>
      <c r="C18" s="11"/>
      <c r="D18" s="11"/>
      <c r="E18" s="11"/>
      <c r="F18" s="11"/>
      <c r="G18" s="11"/>
      <c r="H18" s="90"/>
      <c r="I18" s="46">
        <f>'Data 3'!A21</f>
        <v>1991</v>
      </c>
      <c r="J18" s="49">
        <f>'Data 3'!K21</f>
        <v>6.8100442818383717</v>
      </c>
      <c r="K18" s="145">
        <f>'Data 3'!L21</f>
        <v>23.621364229731878</v>
      </c>
      <c r="L18" s="146">
        <f>'Data 3'!M21</f>
        <v>15.267957637963692</v>
      </c>
      <c r="M18" s="145">
        <f>'Data 3'!N21</f>
        <v>28.830021058930484</v>
      </c>
    </row>
    <row r="19" spans="1:13" x14ac:dyDescent="0.2">
      <c r="A19" s="43"/>
      <c r="B19" s="11"/>
      <c r="C19" s="11"/>
      <c r="D19" s="11"/>
      <c r="E19" s="11"/>
      <c r="F19" s="11"/>
      <c r="G19" s="11"/>
      <c r="H19" s="90"/>
      <c r="I19" s="46">
        <f>'Data 3'!A22</f>
        <v>1992</v>
      </c>
      <c r="J19" s="49">
        <f>'Data 3'!K22</f>
        <v>7.7426514705866518</v>
      </c>
      <c r="K19" s="145">
        <f>'Data 3'!L22</f>
        <v>23.848773005604997</v>
      </c>
      <c r="L19" s="146">
        <f>'Data 3'!M22</f>
        <v>17.921739570254385</v>
      </c>
      <c r="M19" s="145">
        <f>'Data 3'!N22</f>
        <v>32.465617701870677</v>
      </c>
    </row>
    <row r="20" spans="1:13" x14ac:dyDescent="0.2">
      <c r="A20" s="43"/>
      <c r="B20" s="11"/>
      <c r="C20" s="11"/>
      <c r="D20" s="11"/>
      <c r="E20" s="11"/>
      <c r="F20" s="11"/>
      <c r="G20" s="11"/>
      <c r="H20" s="90"/>
      <c r="I20" s="46">
        <f>'Data 3'!A23</f>
        <v>1993</v>
      </c>
      <c r="J20" s="49">
        <f>'Data 3'!K23</f>
        <v>8.9337326038254901</v>
      </c>
      <c r="K20" s="145">
        <f>'Data 3'!L23</f>
        <v>26.707092919730556</v>
      </c>
      <c r="L20" s="146">
        <f>'Data 3'!M23</f>
        <v>22.248150685979635</v>
      </c>
      <c r="M20" s="145">
        <f>'Data 3'!N23</f>
        <v>33.450786391002005</v>
      </c>
    </row>
    <row r="21" spans="1:13" x14ac:dyDescent="0.2">
      <c r="A21" s="43"/>
      <c r="B21" s="11"/>
      <c r="C21" s="11"/>
      <c r="D21" s="11"/>
      <c r="E21" s="11"/>
      <c r="F21" s="11"/>
      <c r="G21" s="11"/>
      <c r="H21" s="90"/>
      <c r="I21" s="46">
        <f>'Data 3'!A24</f>
        <v>1994</v>
      </c>
      <c r="J21" s="49">
        <f>'Data 3'!K24</f>
        <v>9.9735149418723683</v>
      </c>
      <c r="K21" s="145">
        <f>'Data 3'!L24</f>
        <v>30.474293180470553</v>
      </c>
      <c r="L21" s="146">
        <f>'Data 3'!M24</f>
        <v>26.135153690623298</v>
      </c>
      <c r="M21" s="145">
        <f>'Data 3'!N24</f>
        <v>32.727633362351099</v>
      </c>
    </row>
    <row r="22" spans="1:13" ht="18" customHeight="1" x14ac:dyDescent="0.2">
      <c r="A22" s="43"/>
      <c r="B22" s="11"/>
      <c r="C22" s="11"/>
      <c r="D22" s="11"/>
      <c r="E22" s="11"/>
      <c r="F22" s="11"/>
      <c r="G22" s="11"/>
      <c r="H22" s="90"/>
      <c r="I22" s="46">
        <f>'Data 3'!A25</f>
        <v>1995</v>
      </c>
      <c r="J22" s="49">
        <f>'Data 3'!K25</f>
        <v>9.4848371886319871</v>
      </c>
      <c r="K22" s="145">
        <f>'Data 3'!L25</f>
        <v>30.951033778228265</v>
      </c>
      <c r="L22" s="146">
        <f>'Data 3'!M25</f>
        <v>25.304453832060798</v>
      </c>
      <c r="M22" s="145">
        <f>'Data 3'!N25</f>
        <v>30.644653928502574</v>
      </c>
    </row>
    <row r="23" spans="1:13" x14ac:dyDescent="0.2">
      <c r="A23" s="43"/>
      <c r="B23" s="11"/>
      <c r="C23" s="11"/>
      <c r="D23" s="11"/>
      <c r="E23" s="11"/>
      <c r="F23" s="11"/>
      <c r="G23" s="11"/>
      <c r="H23" s="90"/>
      <c r="I23" s="46">
        <f>'Data 3'!A26</f>
        <v>1996</v>
      </c>
      <c r="J23" s="49">
        <f>'Data 3'!K26</f>
        <v>8.7129593595315082</v>
      </c>
      <c r="K23" s="145">
        <f>'Data 3'!L26</f>
        <v>28.54353295141539</v>
      </c>
      <c r="L23" s="146">
        <f>'Data 3'!M26</f>
        <v>22.878437901562748</v>
      </c>
      <c r="M23" s="145">
        <f>'Data 3'!N26</f>
        <v>30.525160898484565</v>
      </c>
    </row>
    <row r="24" spans="1:13" x14ac:dyDescent="0.2">
      <c r="A24" s="43"/>
      <c r="B24" s="11"/>
      <c r="C24" s="11"/>
      <c r="D24" s="11"/>
      <c r="E24" s="11"/>
      <c r="F24" s="11"/>
      <c r="G24" s="11"/>
      <c r="H24" s="90"/>
      <c r="I24" s="46">
        <f>'Data 3'!A27</f>
        <v>1997</v>
      </c>
      <c r="J24" s="49">
        <f>'Data 3'!K27</f>
        <v>7.9641362923240271</v>
      </c>
      <c r="K24" s="145">
        <f>'Data 3'!L27</f>
        <v>28.211439856256142</v>
      </c>
      <c r="L24" s="146">
        <f>'Data 3'!M27</f>
        <v>21.412191249176214</v>
      </c>
      <c r="M24" s="145">
        <f>'Data 3'!N27</f>
        <v>28.230165964244136</v>
      </c>
    </row>
    <row r="25" spans="1:13" x14ac:dyDescent="0.2">
      <c r="A25" s="43"/>
      <c r="B25" s="11"/>
      <c r="C25" s="11"/>
      <c r="D25" s="11"/>
      <c r="E25" s="11"/>
      <c r="F25" s="11"/>
      <c r="G25" s="11"/>
      <c r="H25" s="90"/>
      <c r="I25" s="46">
        <f>'Data 3'!A28</f>
        <v>1998</v>
      </c>
      <c r="J25" s="49">
        <f>'Data 3'!K28</f>
        <v>7.4059143971783943</v>
      </c>
      <c r="K25" s="145">
        <f>'Data 3'!L28</f>
        <v>28.179525332754402</v>
      </c>
      <c r="L25" s="146">
        <f>'Data 3'!M28</f>
        <v>20.091427920322236</v>
      </c>
      <c r="M25" s="145">
        <f>'Data 3'!N28</f>
        <v>26.281189302256085</v>
      </c>
    </row>
    <row r="26" spans="1:13" x14ac:dyDescent="0.2">
      <c r="A26" s="43"/>
      <c r="B26" s="11"/>
      <c r="C26" s="11"/>
      <c r="D26" s="11"/>
      <c r="E26" s="11"/>
      <c r="F26" s="11"/>
      <c r="G26" s="11"/>
      <c r="H26" s="90"/>
      <c r="I26" s="46">
        <f>'Data 3'!A29</f>
        <v>1999</v>
      </c>
      <c r="J26" s="49">
        <f>'Data 3'!K29</f>
        <v>7.0936142925700665</v>
      </c>
      <c r="K26" s="145">
        <f>'Data 3'!L29</f>
        <v>27.959414644590758</v>
      </c>
      <c r="L26" s="146">
        <f>'Data 3'!M29</f>
        <v>19.030463168086207</v>
      </c>
      <c r="M26" s="145">
        <f>'Data 3'!N29</f>
        <v>25.371111601374135</v>
      </c>
    </row>
    <row r="27" spans="1:13" ht="18" customHeight="1" x14ac:dyDescent="0.2">
      <c r="A27" s="43"/>
      <c r="B27" s="11"/>
      <c r="C27" s="11"/>
      <c r="D27" s="11"/>
      <c r="E27" s="11"/>
      <c r="F27" s="11"/>
      <c r="G27" s="11"/>
      <c r="H27" s="90"/>
      <c r="I27" s="46">
        <f>'Data 3'!A30</f>
        <v>2000</v>
      </c>
      <c r="J27" s="49">
        <f>'Data 3'!K30</f>
        <v>6.6112516473417999</v>
      </c>
      <c r="K27" s="145">
        <f>'Data 3'!L30</f>
        <v>27.217802102064141</v>
      </c>
      <c r="L27" s="146">
        <f>'Data 3'!M30</f>
        <v>17.854292050484133</v>
      </c>
      <c r="M27" s="145">
        <f>'Data 3'!N30</f>
        <v>24.290174579674879</v>
      </c>
    </row>
    <row r="28" spans="1:13" x14ac:dyDescent="0.2">
      <c r="A28" s="43"/>
      <c r="B28" s="11"/>
      <c r="C28" s="11"/>
      <c r="D28" s="11"/>
      <c r="E28" s="11"/>
      <c r="F28" s="11"/>
      <c r="G28" s="11"/>
      <c r="H28" s="90"/>
      <c r="I28" s="46">
        <f>'Data 3'!A31</f>
        <v>2001</v>
      </c>
      <c r="J28" s="49">
        <f>'Data 3'!K31</f>
        <v>6.406726858838355</v>
      </c>
      <c r="K28" s="145">
        <f>'Data 3'!L31</f>
        <v>26.602511904340197</v>
      </c>
      <c r="L28" s="146">
        <f>'Data 3'!M31</f>
        <v>17.424350147430768</v>
      </c>
      <c r="M28" s="145">
        <f>'Data 3'!N31</f>
        <v>24.083165085598914</v>
      </c>
    </row>
    <row r="29" spans="1:13" x14ac:dyDescent="0.2">
      <c r="A29" s="43"/>
      <c r="B29" s="11"/>
      <c r="C29" s="11"/>
      <c r="D29" s="11"/>
      <c r="E29" s="11"/>
      <c r="F29" s="11"/>
      <c r="G29" s="11"/>
      <c r="H29" s="90"/>
      <c r="I29" s="46">
        <f>'Data 3'!A32</f>
        <v>2002</v>
      </c>
      <c r="J29" s="49">
        <f>'Data 3'!K32</f>
        <v>6.5170824185445095</v>
      </c>
      <c r="K29" s="145">
        <f>'Data 3'!L32</f>
        <v>26.217705228935245</v>
      </c>
      <c r="L29" s="146">
        <f>'Data 3'!M32</f>
        <v>17.555840786633041</v>
      </c>
      <c r="M29" s="145">
        <f>'Data 3'!N32</f>
        <v>24.857562329108468</v>
      </c>
    </row>
    <row r="30" spans="1:13" x14ac:dyDescent="0.2">
      <c r="A30" s="43"/>
      <c r="B30" s="11"/>
      <c r="C30" s="11"/>
      <c r="D30" s="11"/>
      <c r="E30" s="11"/>
      <c r="F30" s="11"/>
      <c r="G30" s="11"/>
      <c r="H30" s="90"/>
      <c r="I30" s="46">
        <f>'Data 3'!A33</f>
        <v>2003</v>
      </c>
      <c r="J30" s="49">
        <f>'Data 3'!K33</f>
        <v>6.5436273056165106</v>
      </c>
      <c r="K30" s="145">
        <f>'Data 3'!L33</f>
        <v>25.648024072734781</v>
      </c>
      <c r="L30" s="146">
        <f>'Data 3'!M33</f>
        <v>17.478198651717037</v>
      </c>
      <c r="M30" s="145">
        <f>'Data 3'!N33</f>
        <v>25.513182953429673</v>
      </c>
    </row>
    <row r="31" spans="1:13" x14ac:dyDescent="0.2">
      <c r="A31" s="43"/>
      <c r="B31" s="11"/>
      <c r="C31" s="11"/>
      <c r="D31" s="11"/>
      <c r="E31" s="11"/>
      <c r="F31" s="11"/>
      <c r="G31" s="11"/>
      <c r="H31" s="90"/>
      <c r="I31" s="46">
        <f>'Data 3'!A34</f>
        <v>2004</v>
      </c>
      <c r="J31" s="49">
        <f>'Data 3'!K34</f>
        <v>6.4346993537333557</v>
      </c>
      <c r="K31" s="145">
        <f>'Data 3'!L34</f>
        <v>25.181423782291461</v>
      </c>
      <c r="L31" s="146">
        <f>'Data 3'!M34</f>
        <v>17.251418535530938</v>
      </c>
      <c r="M31" s="145">
        <f>'Data 3'!N34</f>
        <v>25.553357941017147</v>
      </c>
    </row>
    <row r="32" spans="1:13" ht="18" customHeight="1" x14ac:dyDescent="0.2">
      <c r="A32" s="43"/>
      <c r="B32" s="11"/>
      <c r="C32" s="11"/>
      <c r="D32" s="11"/>
      <c r="E32" s="11"/>
      <c r="F32" s="11"/>
      <c r="G32" s="11"/>
      <c r="H32" s="90"/>
      <c r="I32" s="46">
        <f>'Data 3'!A35</f>
        <v>2005</v>
      </c>
      <c r="J32" s="49">
        <f>'Data 3'!K35</f>
        <v>6.3097821928871127</v>
      </c>
      <c r="K32" s="145">
        <f>'Data 3'!L35</f>
        <v>24.7408180757601</v>
      </c>
      <c r="L32" s="146">
        <f>'Data 3'!M35</f>
        <v>16.704805002732854</v>
      </c>
      <c r="M32" s="145">
        <f>'Data 3'!N35</f>
        <v>25.503530940511393</v>
      </c>
    </row>
    <row r="33" spans="1:13" x14ac:dyDescent="0.2">
      <c r="A33" s="43"/>
      <c r="B33" s="11"/>
      <c r="C33" s="11"/>
      <c r="D33" s="11"/>
      <c r="E33" s="11"/>
      <c r="F33" s="11"/>
      <c r="G33" s="11"/>
      <c r="H33" s="90"/>
      <c r="I33" s="46">
        <f>'Data 3'!A36</f>
        <v>2006</v>
      </c>
      <c r="J33" s="49">
        <f>'Data 3'!K36</f>
        <v>6.0565539020341594</v>
      </c>
      <c r="K33" s="145">
        <f>'Data 3'!L36</f>
        <v>23.910492065304258</v>
      </c>
      <c r="L33" s="146">
        <f>'Data 3'!M36</f>
        <v>16.007949247114578</v>
      </c>
      <c r="M33" s="145">
        <f>'Data 3'!N36</f>
        <v>25.330109834178732</v>
      </c>
    </row>
    <row r="34" spans="1:13" x14ac:dyDescent="0.2">
      <c r="A34" s="43"/>
      <c r="B34" s="11"/>
      <c r="C34" s="11"/>
      <c r="D34" s="11"/>
      <c r="E34" s="11"/>
      <c r="F34" s="11"/>
      <c r="G34" s="11"/>
      <c r="H34" s="90"/>
      <c r="I34" s="46">
        <f>'Data 3'!A37</f>
        <v>2007</v>
      </c>
      <c r="J34" s="49">
        <f>'Data 3'!K37</f>
        <v>5.6224341430037637</v>
      </c>
      <c r="K34" s="145">
        <f>'Data 3'!L37</f>
        <v>23.037497809707379</v>
      </c>
      <c r="L34" s="146">
        <f>'Data 3'!M37</f>
        <v>15.215472970040651</v>
      </c>
      <c r="M34" s="145">
        <f>'Data 3'!N37</f>
        <v>24.405576462538487</v>
      </c>
    </row>
    <row r="35" spans="1:13" x14ac:dyDescent="0.2">
      <c r="A35" s="43"/>
      <c r="B35" s="11"/>
      <c r="C35" s="11"/>
      <c r="D35" s="11"/>
      <c r="E35" s="11"/>
      <c r="F35" s="11"/>
      <c r="G35" s="11"/>
      <c r="H35" s="90"/>
      <c r="I35" s="46">
        <f>'Data 3'!A38</f>
        <v>2008</v>
      </c>
      <c r="J35" s="49">
        <f>'Data 3'!K38</f>
        <v>5.7218119578925686</v>
      </c>
      <c r="K35" s="145">
        <f>'Data 3'!L38</f>
        <v>22.846908657403599</v>
      </c>
      <c r="L35" s="146">
        <f>'Data 3'!M38</f>
        <v>15.063460313588378</v>
      </c>
      <c r="M35" s="145">
        <f>'Data 3'!N38</f>
        <v>25.044140735593135</v>
      </c>
    </row>
    <row r="36" spans="1:13" x14ac:dyDescent="0.2">
      <c r="A36" s="43"/>
      <c r="B36" s="11"/>
      <c r="C36" s="11"/>
      <c r="D36" s="11"/>
      <c r="E36" s="11"/>
      <c r="F36" s="11"/>
      <c r="G36" s="11"/>
      <c r="H36" s="90"/>
      <c r="I36" s="46">
        <f>'Data 3'!A39</f>
        <v>2009</v>
      </c>
      <c r="J36" s="49">
        <f>'Data 3'!K39</f>
        <v>6.4847837928549019</v>
      </c>
      <c r="K36" s="145">
        <f>'Data 3'!L39</f>
        <v>22.431388222755128</v>
      </c>
      <c r="L36" s="146">
        <f>'Data 3'!M39</f>
        <v>16.114825601268851</v>
      </c>
      <c r="M36" s="145">
        <f>'Data 3'!N39</f>
        <v>28.909418037161551</v>
      </c>
    </row>
    <row r="37" spans="1:13" ht="18" customHeight="1" x14ac:dyDescent="0.2">
      <c r="A37" s="43"/>
      <c r="B37" s="11"/>
      <c r="C37" s="11"/>
      <c r="D37" s="11"/>
      <c r="E37" s="11"/>
      <c r="F37" s="11"/>
      <c r="G37" s="11"/>
      <c r="H37" s="90"/>
      <c r="I37" s="46">
        <f>'Data 3'!A40</f>
        <v>2010</v>
      </c>
      <c r="J37" s="49">
        <f>'Data 3'!K40</f>
        <v>6.4589168876864944</v>
      </c>
      <c r="K37" s="145">
        <f>'Data 3'!L40</f>
        <v>22.162241027137437</v>
      </c>
      <c r="L37" s="146">
        <f>'Data 3'!M40</f>
        <v>16.219967965830218</v>
      </c>
      <c r="M37" s="145">
        <f>'Data 3'!N40</f>
        <v>29.143789564320755</v>
      </c>
    </row>
    <row r="38" spans="1:13" x14ac:dyDescent="0.2">
      <c r="A38" s="43"/>
      <c r="B38" s="11"/>
      <c r="C38" s="11"/>
      <c r="D38" s="11"/>
      <c r="E38" s="11"/>
      <c r="F38" s="11"/>
      <c r="G38" s="11"/>
      <c r="H38" s="90"/>
      <c r="I38" s="46">
        <f>'Data 3'!A41</f>
        <v>2011</v>
      </c>
      <c r="J38" s="49">
        <f>'Data 3'!K41</f>
        <v>6.298427186890776</v>
      </c>
      <c r="K38" s="145">
        <f>'Data 3'!L41</f>
        <v>21.939726362132966</v>
      </c>
      <c r="L38" s="146">
        <f>'Data 3'!M41</f>
        <v>15.907595971044069</v>
      </c>
      <c r="M38" s="145">
        <f>'Data 3'!N41</f>
        <v>28.707865736017535</v>
      </c>
    </row>
    <row r="39" spans="1:13" x14ac:dyDescent="0.2">
      <c r="A39" s="43"/>
      <c r="B39" s="11"/>
      <c r="C39" s="11"/>
      <c r="D39" s="11"/>
      <c r="E39" s="11"/>
      <c r="F39" s="11"/>
      <c r="G39" s="11"/>
      <c r="H39" s="90"/>
      <c r="I39" s="46">
        <f>'Data 3'!A42</f>
        <v>2012</v>
      </c>
      <c r="J39" s="49">
        <f>'Data 3'!K42</f>
        <v>6.5225604850301186</v>
      </c>
      <c r="K39" s="145">
        <f>'Data 3'!L42</f>
        <v>21.797925264794866</v>
      </c>
      <c r="L39" s="146">
        <f>'Data 3'!M42</f>
        <v>16.164047091811199</v>
      </c>
      <c r="M39" s="145">
        <f>'Data 3'!N42</f>
        <v>29.922850022632652</v>
      </c>
    </row>
    <row r="40" spans="1:13" x14ac:dyDescent="0.2">
      <c r="A40" s="43"/>
      <c r="B40" s="11"/>
      <c r="C40" s="11"/>
      <c r="D40" s="11"/>
      <c r="E40" s="11"/>
      <c r="F40" s="11"/>
      <c r="G40" s="11"/>
      <c r="H40" s="90"/>
      <c r="I40" s="46">
        <f>'Data 3'!A43</f>
        <v>2013</v>
      </c>
      <c r="J40" s="49">
        <f>'Data 3'!K43</f>
        <v>6.632436019444893</v>
      </c>
      <c r="K40" s="145">
        <f>'Data 3'!L43</f>
        <v>21.402561080420739</v>
      </c>
      <c r="L40" s="146">
        <f>'Data 3'!M43</f>
        <v>16.570222786542271</v>
      </c>
      <c r="M40" s="145">
        <f>'Data 3'!N43</f>
        <v>30.988983021813716</v>
      </c>
    </row>
    <row r="41" spans="1:13" x14ac:dyDescent="0.2">
      <c r="A41" s="43"/>
      <c r="B41" s="11"/>
      <c r="C41" s="11"/>
      <c r="D41" s="11"/>
      <c r="E41" s="11"/>
      <c r="F41" s="11"/>
      <c r="G41" s="11"/>
      <c r="H41" s="90"/>
      <c r="I41" s="46">
        <f>'Data 3'!A44</f>
        <v>2014</v>
      </c>
      <c r="J41" s="49">
        <f>'Data 3'!K44</f>
        <v>6.7742886557079123</v>
      </c>
      <c r="K41" s="145">
        <f>'Data 3'!L44</f>
        <v>21.380948676960355</v>
      </c>
      <c r="L41" s="146">
        <f>'Data 3'!M44</f>
        <v>17.081190435566821</v>
      </c>
      <c r="M41" s="145">
        <f>'Data 3'!N44</f>
        <v>31.683760894144697</v>
      </c>
    </row>
    <row r="42" spans="1:13" ht="18" customHeight="1" x14ac:dyDescent="0.2">
      <c r="A42" s="43"/>
      <c r="B42" s="11"/>
      <c r="C42" s="11"/>
      <c r="D42" s="11"/>
      <c r="E42" s="11"/>
      <c r="F42" s="11"/>
      <c r="G42" s="11"/>
      <c r="H42" s="90"/>
      <c r="I42" s="46">
        <f>'Data 3'!A45</f>
        <v>2015</v>
      </c>
      <c r="J42" s="49">
        <f>'Data 3'!K45</f>
        <v>6.7687508678856121</v>
      </c>
      <c r="K42" s="145">
        <f>'Data 3'!L45</f>
        <v>21.297555925813462</v>
      </c>
      <c r="L42" s="146">
        <f>'Data 3'!M45</f>
        <v>17.267621706327464</v>
      </c>
      <c r="M42" s="145">
        <f>'Data 3'!N45</f>
        <v>31.781819902074414</v>
      </c>
    </row>
    <row r="43" spans="1:13" x14ac:dyDescent="0.2">
      <c r="A43" s="43"/>
      <c r="B43" s="11"/>
      <c r="C43" s="11"/>
      <c r="D43" s="11"/>
      <c r="E43" s="11"/>
      <c r="F43" s="11"/>
      <c r="G43" s="11"/>
      <c r="H43" s="90"/>
      <c r="I43" s="46">
        <f>'Data 3'!A46</f>
        <v>2016</v>
      </c>
      <c r="J43" s="49">
        <f>'Data 3'!K46</f>
        <v>6.592264229544222</v>
      </c>
      <c r="K43" s="145">
        <f>'Data 3'!L46</f>
        <v>20.830892262620392</v>
      </c>
      <c r="L43" s="146">
        <f>'Data 3'!M46</f>
        <v>17.059904235208737</v>
      </c>
      <c r="M43" s="145">
        <f>'Data 3'!N46</f>
        <v>31.646576375288483</v>
      </c>
    </row>
    <row r="44" spans="1:13" x14ac:dyDescent="0.2">
      <c r="A44" s="43"/>
      <c r="B44" s="11"/>
      <c r="C44" s="11"/>
      <c r="D44" s="11"/>
      <c r="E44" s="11"/>
      <c r="F44" s="11"/>
      <c r="G44" s="11"/>
      <c r="H44" s="90"/>
      <c r="I44" s="46">
        <f>'Data 3'!A47</f>
        <v>2017</v>
      </c>
      <c r="J44" s="49">
        <f>'Data 3'!K47</f>
        <v>6.559510111930571</v>
      </c>
      <c r="K44" s="145">
        <f>'Data 3'!L47</f>
        <v>21.485673520242006</v>
      </c>
      <c r="L44" s="146">
        <f>'Data 3'!M47</f>
        <v>17.246101539855704</v>
      </c>
      <c r="M44" s="145">
        <f>'Data 3'!N47</f>
        <v>30.529692754340459</v>
      </c>
    </row>
    <row r="45" spans="1:13" x14ac:dyDescent="0.2">
      <c r="A45" s="43"/>
      <c r="B45" s="11"/>
      <c r="C45" s="11"/>
      <c r="D45" s="11"/>
      <c r="E45" s="11"/>
      <c r="F45" s="11"/>
      <c r="G45" s="11"/>
      <c r="H45" s="90"/>
      <c r="I45" s="46">
        <f>'Data 3'!A48</f>
        <v>2018</v>
      </c>
      <c r="J45" s="49">
        <f>'Data 3'!K48</f>
        <v>6.3700920618087746</v>
      </c>
      <c r="K45" s="145">
        <f>'Data 3'!L48</f>
        <v>21.176073031568158</v>
      </c>
      <c r="L45" s="146">
        <f>'Data 3'!M48</f>
        <v>16.511868197386391</v>
      </c>
      <c r="M45" s="145">
        <f>'Data 3'!N48</f>
        <v>30.081555028227292</v>
      </c>
    </row>
    <row r="46" spans="1:13" x14ac:dyDescent="0.2">
      <c r="A46" s="43"/>
      <c r="B46" s="11"/>
      <c r="C46" s="11"/>
      <c r="D46" s="11"/>
      <c r="E46" s="11"/>
      <c r="F46" s="11"/>
      <c r="G46" s="11"/>
      <c r="H46" s="90"/>
      <c r="I46" s="46">
        <f>'Data 3'!A49</f>
        <v>2019</v>
      </c>
      <c r="J46" s="49">
        <f>'Data 3'!K49</f>
        <v>6.2091361420382061</v>
      </c>
      <c r="K46" s="145">
        <f>'Data 3'!L49</f>
        <v>20.651316288212211</v>
      </c>
      <c r="L46" s="146">
        <f>'Data 3'!M49</f>
        <v>15.976988679593632</v>
      </c>
      <c r="M46" s="145">
        <f>'Data 3'!N49</f>
        <v>30.066539369126733</v>
      </c>
    </row>
    <row r="47" spans="1:13" ht="18" customHeight="1" x14ac:dyDescent="0.2">
      <c r="A47" s="43"/>
      <c r="B47" s="11"/>
      <c r="C47" s="11"/>
      <c r="D47" s="11"/>
      <c r="E47" s="11"/>
      <c r="F47" s="11"/>
      <c r="G47" s="11"/>
      <c r="H47" s="90"/>
      <c r="I47" s="46">
        <f>'Data 3'!A50</f>
        <v>2020</v>
      </c>
      <c r="J47" s="49">
        <f>'Data 3'!K50</f>
        <v>6.6735650743746806</v>
      </c>
      <c r="K47" s="145">
        <f>'Data 3'!L50</f>
        <v>20.932153788644243</v>
      </c>
      <c r="L47" s="146">
        <f>'Data 3'!M50</f>
        <v>17.101540350672838</v>
      </c>
      <c r="M47" s="145">
        <f>'Data 3'!N50</f>
        <v>31.881884405010965</v>
      </c>
    </row>
    <row r="48" spans="1:13" x14ac:dyDescent="0.2">
      <c r="A48" s="43"/>
      <c r="B48" s="11"/>
      <c r="C48" s="11"/>
      <c r="D48" s="11"/>
      <c r="E48" s="11"/>
      <c r="F48" s="11"/>
      <c r="G48" s="11"/>
      <c r="H48" s="90"/>
      <c r="I48" s="46">
        <f>'Data 3'!A52</f>
        <v>2022</v>
      </c>
      <c r="J48" s="49">
        <f>'Data 3'!K52</f>
        <v>6.0560834682263174</v>
      </c>
      <c r="K48" s="145">
        <f>'Data 3'!L52</f>
        <v>20.502902520875079</v>
      </c>
      <c r="L48" s="146">
        <f>'Data 3'!M52</f>
        <v>15.607893550834614</v>
      </c>
      <c r="M48" s="145">
        <f>'Data 3'!N52</f>
        <v>29.537688442211056</v>
      </c>
    </row>
    <row r="49" spans="1:13" x14ac:dyDescent="0.2">
      <c r="A49" s="43"/>
      <c r="B49" s="11"/>
      <c r="C49" s="11"/>
      <c r="D49" s="11"/>
      <c r="E49" s="11"/>
      <c r="F49" s="11"/>
      <c r="G49" s="11"/>
      <c r="H49" s="90"/>
    </row>
    <row r="50" spans="1:13" s="104" customFormat="1" ht="21" customHeight="1" x14ac:dyDescent="0.2">
      <c r="A50" s="99"/>
      <c r="B50" s="100"/>
      <c r="C50" s="100"/>
      <c r="D50" s="100"/>
      <c r="E50" s="100"/>
      <c r="F50" s="100"/>
      <c r="G50" s="100"/>
      <c r="H50" s="101"/>
      <c r="I50" s="199" t="str">
        <f>'Data 3'!A54</f>
        <v>* The figures for 2021 are estimates. GDP figures for 2019–2021, social expenditure figures for 2019–2021 and wage bill figures for 2019–2021 are also estimates.</v>
      </c>
      <c r="J50" s="199"/>
      <c r="K50" s="199"/>
      <c r="L50" s="199"/>
      <c r="M50" s="199"/>
    </row>
    <row r="51" spans="1:13" s="104" customFormat="1" ht="11.25" x14ac:dyDescent="0.2">
      <c r="A51" s="99"/>
      <c r="B51" s="100"/>
      <c r="C51" s="100"/>
      <c r="D51" s="100"/>
      <c r="E51" s="100"/>
      <c r="F51" s="100"/>
      <c r="G51" s="100"/>
      <c r="H51" s="101"/>
      <c r="I51" s="102"/>
      <c r="J51" s="103"/>
      <c r="K51" s="103"/>
      <c r="L51" s="103"/>
      <c r="M51" s="103"/>
    </row>
    <row r="52" spans="1:13" s="104" customFormat="1" ht="11.25" x14ac:dyDescent="0.2">
      <c r="A52" s="99"/>
      <c r="B52" s="100"/>
      <c r="C52" s="100"/>
      <c r="D52" s="100"/>
      <c r="E52" s="100"/>
      <c r="F52" s="100"/>
      <c r="G52" s="100"/>
      <c r="H52" s="101"/>
      <c r="I52" s="102" t="str">
        <f>'Data 3'!A56</f>
        <v>Source: Ministry of Social Affairs and Health, The Social Insurance Institution of Finland (Kela)</v>
      </c>
      <c r="J52" s="103"/>
      <c r="K52" s="103"/>
      <c r="L52" s="103"/>
      <c r="M52" s="103"/>
    </row>
    <row r="53" spans="1:13" s="104" customFormat="1" ht="11.25" x14ac:dyDescent="0.2">
      <c r="A53" s="99"/>
      <c r="B53" s="100"/>
      <c r="C53" s="100"/>
      <c r="D53" s="100"/>
      <c r="E53" s="100"/>
      <c r="F53" s="100"/>
      <c r="G53" s="100"/>
      <c r="H53" s="101"/>
      <c r="I53" s="141" t="str">
        <f>'Data 3'!A57</f>
        <v>Statistical Information Service 24.3.2023</v>
      </c>
      <c r="J53" s="103"/>
      <c r="K53" s="103"/>
      <c r="L53" s="103"/>
      <c r="M53" s="103"/>
    </row>
    <row r="54" spans="1:13" x14ac:dyDescent="0.2">
      <c r="A54" s="43"/>
      <c r="B54" s="11"/>
      <c r="C54" s="11"/>
      <c r="D54" s="11"/>
      <c r="E54" s="11"/>
      <c r="F54" s="11"/>
      <c r="G54" s="11"/>
      <c r="H54" s="90"/>
    </row>
    <row r="55" spans="1:13" x14ac:dyDescent="0.2">
      <c r="A55" s="43"/>
      <c r="B55" s="11"/>
      <c r="C55" s="11"/>
      <c r="D55" s="11"/>
      <c r="E55" s="11"/>
      <c r="F55" s="11"/>
      <c r="G55" s="11"/>
      <c r="H55" s="90"/>
    </row>
    <row r="56" spans="1:13" x14ac:dyDescent="0.2">
      <c r="A56" s="43"/>
      <c r="B56" s="11"/>
      <c r="C56" s="11"/>
      <c r="D56" s="11"/>
      <c r="E56" s="11"/>
      <c r="F56" s="11"/>
      <c r="G56" s="11"/>
      <c r="H56" s="90"/>
    </row>
    <row r="57" spans="1:13" x14ac:dyDescent="0.2">
      <c r="A57" s="43"/>
      <c r="B57" s="11"/>
      <c r="C57" s="11"/>
      <c r="D57" s="11"/>
      <c r="E57" s="11"/>
      <c r="F57" s="11"/>
      <c r="G57" s="11"/>
      <c r="H57" s="90"/>
    </row>
    <row r="58" spans="1:13" x14ac:dyDescent="0.2">
      <c r="A58" s="43"/>
      <c r="B58" s="11"/>
      <c r="C58" s="11"/>
      <c r="D58" s="11"/>
      <c r="E58" s="11"/>
      <c r="F58" s="11"/>
      <c r="G58" s="11"/>
      <c r="H58" s="90"/>
    </row>
    <row r="59" spans="1:13" x14ac:dyDescent="0.2">
      <c r="A59" s="43"/>
      <c r="B59" s="11"/>
      <c r="C59" s="11"/>
      <c r="D59" s="11"/>
      <c r="E59" s="11"/>
      <c r="F59" s="11"/>
      <c r="G59" s="11"/>
      <c r="H59" s="90"/>
    </row>
    <row r="60" spans="1:13" x14ac:dyDescent="0.2">
      <c r="A60" s="43"/>
      <c r="B60" s="11"/>
      <c r="C60" s="11"/>
      <c r="D60" s="11"/>
      <c r="E60" s="11"/>
      <c r="F60" s="11"/>
      <c r="G60" s="11"/>
      <c r="H60" s="90"/>
    </row>
    <row r="61" spans="1:13" x14ac:dyDescent="0.2">
      <c r="A61" s="43"/>
      <c r="B61" s="11"/>
      <c r="C61" s="11"/>
      <c r="D61" s="11"/>
      <c r="E61" s="11"/>
      <c r="F61" s="11"/>
      <c r="G61" s="11"/>
      <c r="H61" s="90"/>
    </row>
    <row r="62" spans="1:13" x14ac:dyDescent="0.2">
      <c r="A62" s="43"/>
      <c r="B62" s="11"/>
      <c r="C62" s="11"/>
      <c r="D62" s="11"/>
      <c r="E62" s="11"/>
      <c r="F62" s="11"/>
      <c r="G62" s="11"/>
      <c r="H62" s="90"/>
    </row>
    <row r="63" spans="1:13" x14ac:dyDescent="0.2">
      <c r="A63" s="43"/>
      <c r="B63" s="11"/>
      <c r="C63" s="11"/>
      <c r="D63" s="11"/>
      <c r="E63" s="11"/>
      <c r="F63" s="11"/>
      <c r="G63" s="11"/>
      <c r="H63" s="90"/>
    </row>
    <row r="64" spans="1:13" x14ac:dyDescent="0.2">
      <c r="A64" s="43"/>
      <c r="B64" s="11"/>
      <c r="C64" s="11"/>
      <c r="D64" s="11"/>
      <c r="E64" s="11"/>
      <c r="F64" s="11"/>
      <c r="G64" s="11"/>
      <c r="H64" s="90"/>
    </row>
    <row r="65" spans="1:8" x14ac:dyDescent="0.2">
      <c r="A65" s="43"/>
      <c r="B65" s="11"/>
      <c r="C65" s="11"/>
      <c r="D65" s="11"/>
      <c r="E65" s="11"/>
      <c r="F65" s="11"/>
      <c r="G65" s="11"/>
      <c r="H65" s="90"/>
    </row>
    <row r="66" spans="1:8" x14ac:dyDescent="0.2">
      <c r="A66" s="43"/>
      <c r="B66" s="11"/>
      <c r="C66" s="11"/>
      <c r="D66" s="11"/>
      <c r="E66" s="11"/>
      <c r="F66" s="11"/>
      <c r="G66" s="11"/>
      <c r="H66" s="90"/>
    </row>
    <row r="67" spans="1:8" x14ac:dyDescent="0.2">
      <c r="A67" s="43"/>
      <c r="B67" s="11"/>
      <c r="C67" s="11"/>
      <c r="D67" s="11"/>
      <c r="E67" s="11"/>
      <c r="F67" s="11"/>
      <c r="G67" s="11"/>
      <c r="H67" s="90"/>
    </row>
    <row r="68" spans="1:8" x14ac:dyDescent="0.2">
      <c r="A68" s="43"/>
      <c r="B68" s="11"/>
      <c r="C68" s="11"/>
      <c r="D68" s="11"/>
      <c r="E68" s="11"/>
      <c r="F68" s="11"/>
      <c r="G68" s="11"/>
      <c r="H68" s="90"/>
    </row>
    <row r="69" spans="1:8" x14ac:dyDescent="0.2">
      <c r="A69" s="43"/>
      <c r="B69" s="11"/>
      <c r="C69" s="11"/>
      <c r="D69" s="11"/>
      <c r="E69" s="11"/>
      <c r="F69" s="11"/>
      <c r="G69" s="11"/>
      <c r="H69" s="90"/>
    </row>
    <row r="70" spans="1:8" x14ac:dyDescent="0.2">
      <c r="A70" s="43"/>
      <c r="B70" s="11"/>
      <c r="C70" s="11"/>
      <c r="D70" s="11"/>
      <c r="E70" s="11"/>
      <c r="F70" s="11"/>
      <c r="G70" s="11"/>
      <c r="H70" s="90"/>
    </row>
    <row r="71" spans="1:8" x14ac:dyDescent="0.2">
      <c r="A71" s="43"/>
      <c r="B71" s="11"/>
      <c r="C71" s="11"/>
      <c r="D71" s="11"/>
      <c r="E71" s="11"/>
      <c r="F71" s="11"/>
      <c r="G71" s="11"/>
      <c r="H71" s="90"/>
    </row>
    <row r="72" spans="1:8" x14ac:dyDescent="0.2">
      <c r="A72" s="43"/>
      <c r="B72" s="11"/>
      <c r="C72" s="11"/>
      <c r="D72" s="11"/>
      <c r="E72" s="11"/>
      <c r="F72" s="11"/>
      <c r="G72" s="11"/>
      <c r="H72" s="90"/>
    </row>
    <row r="73" spans="1:8" x14ac:dyDescent="0.2">
      <c r="A73" s="43"/>
      <c r="B73" s="11"/>
      <c r="C73" s="11"/>
      <c r="D73" s="11"/>
      <c r="E73" s="11"/>
      <c r="F73" s="11"/>
      <c r="G73" s="11"/>
      <c r="H73" s="90"/>
    </row>
    <row r="74" spans="1:8" x14ac:dyDescent="0.2">
      <c r="A74" s="43"/>
      <c r="B74" s="11"/>
      <c r="C74" s="11"/>
      <c r="D74" s="11"/>
      <c r="E74" s="11"/>
      <c r="F74" s="11"/>
      <c r="G74" s="11"/>
      <c r="H74" s="90"/>
    </row>
    <row r="75" spans="1:8" x14ac:dyDescent="0.2">
      <c r="A75" s="43"/>
      <c r="B75" s="11"/>
      <c r="C75" s="11"/>
      <c r="D75" s="11"/>
      <c r="E75" s="11"/>
      <c r="F75" s="11"/>
      <c r="G75" s="11"/>
      <c r="H75" s="90"/>
    </row>
    <row r="76" spans="1:8" x14ac:dyDescent="0.2">
      <c r="A76" s="43"/>
      <c r="B76" s="11"/>
      <c r="C76" s="11"/>
      <c r="D76" s="11"/>
      <c r="E76" s="11"/>
      <c r="F76" s="11"/>
      <c r="G76" s="11"/>
      <c r="H76" s="90"/>
    </row>
    <row r="77" spans="1:8" x14ac:dyDescent="0.2">
      <c r="A77" s="43"/>
      <c r="B77" s="11"/>
      <c r="C77" s="11"/>
      <c r="D77" s="11"/>
      <c r="E77" s="11"/>
      <c r="F77" s="11"/>
      <c r="G77" s="11"/>
      <c r="H77" s="90"/>
    </row>
    <row r="78" spans="1:8" x14ac:dyDescent="0.2">
      <c r="A78" s="43"/>
      <c r="B78" s="11"/>
      <c r="C78" s="11"/>
      <c r="D78" s="11"/>
      <c r="E78" s="11"/>
      <c r="F78" s="11"/>
      <c r="G78" s="11"/>
      <c r="H78" s="90"/>
    </row>
    <row r="79" spans="1:8" x14ac:dyDescent="0.2">
      <c r="A79" s="43"/>
      <c r="B79" s="11"/>
      <c r="C79" s="11"/>
      <c r="D79" s="11"/>
      <c r="E79" s="11"/>
      <c r="F79" s="11"/>
      <c r="G79" s="11"/>
      <c r="H79" s="90"/>
    </row>
    <row r="80" spans="1:8" x14ac:dyDescent="0.2">
      <c r="A80" s="43"/>
      <c r="B80" s="11"/>
      <c r="C80" s="11"/>
      <c r="D80" s="11"/>
      <c r="E80" s="11"/>
      <c r="F80" s="11"/>
      <c r="G80" s="11"/>
      <c r="H80" s="90"/>
    </row>
    <row r="82" spans="1:8" x14ac:dyDescent="0.2">
      <c r="A82" s="43"/>
      <c r="B82" s="11"/>
      <c r="C82" s="11"/>
      <c r="D82" s="11"/>
      <c r="E82" s="11"/>
      <c r="F82" s="11"/>
      <c r="G82" s="11"/>
      <c r="H82" s="90"/>
    </row>
    <row r="85" spans="1:8" x14ac:dyDescent="0.2">
      <c r="B85" s="11"/>
      <c r="C85" s="11"/>
      <c r="D85" s="11"/>
      <c r="E85" s="11"/>
      <c r="F85" s="11"/>
    </row>
  </sheetData>
  <mergeCells count="3">
    <mergeCell ref="J5:M5"/>
    <mergeCell ref="B5:G5"/>
    <mergeCell ref="I50:M50"/>
  </mergeCells>
  <phoneticPr fontId="0" type="noConversion"/>
  <pageMargins left="0.74803149606299213" right="0.39370078740157483" top="0.47244094488188981" bottom="0.86614173228346458" header="0.39370078740157483" footer="0.39370078740157483"/>
  <pageSetup paperSize="9" orientation="portrait" r:id="rId1"/>
  <headerFooter alignWithMargins="0">
    <oddFooter>&amp;LKela | Statistical Information Service&amp;2
&amp;G
&amp;10PO Box 450 | FIN-00101 HELSINKI | tilastot@kela.fi | www.kela.fi/statistics&amp;R
&amp;P/&amp;N</oddFooter>
  </headerFooter>
  <colBreaks count="1" manualBreakCount="1">
    <brk id="8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E35"/>
  <sheetViews>
    <sheetView workbookViewId="0">
      <selection activeCell="A77" sqref="A77"/>
    </sheetView>
  </sheetViews>
  <sheetFormatPr defaultColWidth="9.140625" defaultRowHeight="12.75" x14ac:dyDescent="0.2"/>
  <cols>
    <col min="1" max="1" width="46" style="24" customWidth="1"/>
    <col min="2" max="2" width="11.42578125" style="24" bestFit="1" customWidth="1"/>
    <col min="3" max="3" width="11.5703125" style="24" bestFit="1" customWidth="1"/>
    <col min="4" max="16384" width="9.140625" style="24"/>
  </cols>
  <sheetData>
    <row r="1" spans="1:5" x14ac:dyDescent="0.2">
      <c r="A1" s="22" t="s">
        <v>52</v>
      </c>
      <c r="B1" s="25" t="s">
        <v>11</v>
      </c>
      <c r="C1" s="25" t="s">
        <v>10</v>
      </c>
    </row>
    <row r="2" spans="1:5" x14ac:dyDescent="0.2">
      <c r="A2" s="34" t="s">
        <v>53</v>
      </c>
      <c r="B2" s="162">
        <f>SUM(B3:B12)</f>
        <v>16269.66823739</v>
      </c>
      <c r="C2" s="36">
        <f>B2/$B$14*100</f>
        <v>96.387191513023225</v>
      </c>
    </row>
    <row r="3" spans="1:5" x14ac:dyDescent="0.2">
      <c r="A3" s="42" t="s">
        <v>12</v>
      </c>
      <c r="B3" s="28">
        <f>'Data 2'!O82</f>
        <v>3715.6092275700003</v>
      </c>
      <c r="C3" s="29">
        <f>B3/$B$14*100</f>
        <v>22.01256552867477</v>
      </c>
    </row>
    <row r="4" spans="1:5" x14ac:dyDescent="0.2">
      <c r="A4" s="42" t="s">
        <v>13</v>
      </c>
      <c r="B4" s="28">
        <f>'Data 2'!P82</f>
        <v>5032.6122120599994</v>
      </c>
      <c r="C4" s="29">
        <f t="shared" ref="C4:C14" si="0">B4/$B$14*100</f>
        <v>29.814950742500429</v>
      </c>
    </row>
    <row r="5" spans="1:5" x14ac:dyDescent="0.2">
      <c r="A5" s="42" t="s">
        <v>14</v>
      </c>
      <c r="B5" s="28">
        <f>'Data 2'!Q82</f>
        <v>713.23393351000004</v>
      </c>
      <c r="C5" s="29">
        <f t="shared" si="0"/>
        <v>4.2254466864189526</v>
      </c>
    </row>
    <row r="6" spans="1:5" x14ac:dyDescent="0.2">
      <c r="A6" s="42" t="s">
        <v>15</v>
      </c>
      <c r="B6" s="28">
        <f>'Data 2'!R82</f>
        <v>1844.5265197699998</v>
      </c>
      <c r="C6" s="29">
        <f t="shared" si="0"/>
        <v>10.927618702349291</v>
      </c>
    </row>
    <row r="7" spans="1:5" x14ac:dyDescent="0.2">
      <c r="A7" s="42" t="s">
        <v>16</v>
      </c>
      <c r="B7" s="188">
        <f>'Data 2'!S82</f>
        <v>1460.2952657599999</v>
      </c>
      <c r="C7" s="29">
        <f t="shared" si="0"/>
        <v>8.6512986861587127</v>
      </c>
    </row>
    <row r="8" spans="1:5" x14ac:dyDescent="0.2">
      <c r="A8" s="42" t="s">
        <v>54</v>
      </c>
      <c r="B8" s="28">
        <v>290.60551468</v>
      </c>
      <c r="C8" s="29">
        <f t="shared" si="0"/>
        <v>1.7216484681494246</v>
      </c>
      <c r="D8" s="24" t="s">
        <v>79</v>
      </c>
    </row>
    <row r="9" spans="1:5" x14ac:dyDescent="0.2">
      <c r="A9" s="42" t="s">
        <v>24</v>
      </c>
      <c r="B9" s="28">
        <f>'Data 2'!T82</f>
        <v>1565.0106475499999</v>
      </c>
      <c r="C9" s="29">
        <f t="shared" si="0"/>
        <v>9.2716691455732718</v>
      </c>
    </row>
    <row r="10" spans="1:5" x14ac:dyDescent="0.2">
      <c r="A10" s="42" t="s">
        <v>35</v>
      </c>
      <c r="B10" s="28">
        <f>'Data 2'!U82</f>
        <v>652.02396285999998</v>
      </c>
      <c r="C10" s="29">
        <f t="shared" si="0"/>
        <v>3.8628174626718215</v>
      </c>
    </row>
    <row r="11" spans="1:5" x14ac:dyDescent="0.2">
      <c r="A11" s="42" t="s">
        <v>90</v>
      </c>
      <c r="B11" s="28">
        <f>'Data 2'!I82</f>
        <v>678.40117410999994</v>
      </c>
      <c r="C11" s="29">
        <f t="shared" si="0"/>
        <v>4.0190852657540237</v>
      </c>
    </row>
    <row r="12" spans="1:5" x14ac:dyDescent="0.2">
      <c r="A12" s="42" t="s">
        <v>55</v>
      </c>
      <c r="B12" s="143">
        <v>317.34977952000003</v>
      </c>
      <c r="C12" s="29">
        <f t="shared" si="0"/>
        <v>1.8800908247725263</v>
      </c>
      <c r="D12" s="24" t="s">
        <v>79</v>
      </c>
    </row>
    <row r="13" spans="1:5" x14ac:dyDescent="0.2">
      <c r="A13" s="35" t="s">
        <v>18</v>
      </c>
      <c r="B13" s="189">
        <f>'Data 2'!X82</f>
        <v>609.82371792000004</v>
      </c>
      <c r="C13" s="36">
        <f t="shared" si="0"/>
        <v>3.6128084869767649</v>
      </c>
    </row>
    <row r="14" spans="1:5" x14ac:dyDescent="0.2">
      <c r="A14" s="34" t="s">
        <v>56</v>
      </c>
      <c r="B14" s="189">
        <f>'Data 2'!Y82</f>
        <v>16879.491955310001</v>
      </c>
      <c r="C14" s="36">
        <f t="shared" si="0"/>
        <v>100</v>
      </c>
    </row>
    <row r="15" spans="1:5" x14ac:dyDescent="0.2">
      <c r="A15" s="26"/>
      <c r="B15" s="41">
        <v>1000</v>
      </c>
      <c r="C15" s="27"/>
    </row>
    <row r="16" spans="1:5" ht="25.5" x14ac:dyDescent="0.2">
      <c r="A16" s="173" t="s">
        <v>57</v>
      </c>
      <c r="B16" s="30" t="s">
        <v>58</v>
      </c>
      <c r="C16" s="30" t="s">
        <v>59</v>
      </c>
      <c r="D16" s="169">
        <v>2022</v>
      </c>
      <c r="E16" s="169">
        <v>2021</v>
      </c>
    </row>
    <row r="17" spans="1:5" x14ac:dyDescent="0.2">
      <c r="A17" s="31" t="s">
        <v>60</v>
      </c>
      <c r="B17" s="28">
        <f>D17/$B$15</f>
        <v>580.41200000000003</v>
      </c>
      <c r="C17" s="32">
        <f>IF(OR(E17="",E17=0),"-",(D17-E17)/E17*100)</f>
        <v>-2.3169785536008511</v>
      </c>
      <c r="D17" s="40">
        <v>580412</v>
      </c>
      <c r="E17" s="38">
        <v>594179</v>
      </c>
    </row>
    <row r="18" spans="1:5" x14ac:dyDescent="0.2">
      <c r="A18" s="31" t="s">
        <v>61</v>
      </c>
      <c r="B18" s="28">
        <f>D18/$B$15</f>
        <v>258.017</v>
      </c>
      <c r="C18" s="32">
        <f>IF(OR(E18="",E18=0),"-",(D18-E18)/E18*100)</f>
        <v>-1.3462670816477911</v>
      </c>
      <c r="D18" s="39">
        <v>258017</v>
      </c>
      <c r="E18" s="170">
        <v>261538</v>
      </c>
    </row>
    <row r="19" spans="1:5" x14ac:dyDescent="0.2">
      <c r="A19" s="31" t="s">
        <v>62</v>
      </c>
      <c r="B19" s="28">
        <f>D19/$B$15</f>
        <v>650.14300000000003</v>
      </c>
      <c r="C19" s="32">
        <f t="shared" ref="C19:C35" si="1">IF(OR(E19="",E19=0),"-",(D19-E19)/E19*100)</f>
        <v>54.037866026010086</v>
      </c>
      <c r="D19" s="170">
        <v>650143</v>
      </c>
      <c r="E19" s="171">
        <v>422067</v>
      </c>
    </row>
    <row r="20" spans="1:5" x14ac:dyDescent="0.2">
      <c r="A20" s="31" t="s">
        <v>63</v>
      </c>
      <c r="B20" s="28">
        <f t="shared" ref="B20:B35" si="2">D20/$B$15</f>
        <v>141.965</v>
      </c>
      <c r="C20" s="32">
        <f t="shared" si="1"/>
        <v>-0.99793578621439927</v>
      </c>
      <c r="D20" s="170">
        <v>141965</v>
      </c>
      <c r="E20" s="40">
        <v>143396</v>
      </c>
    </row>
    <row r="21" spans="1:5" x14ac:dyDescent="0.2">
      <c r="A21" s="31" t="s">
        <v>64</v>
      </c>
      <c r="B21" s="28">
        <f t="shared" si="2"/>
        <v>3862.1219999999998</v>
      </c>
      <c r="C21" s="32">
        <f t="shared" si="1"/>
        <v>2.9140654728088418</v>
      </c>
      <c r="D21" s="39">
        <v>3862122</v>
      </c>
      <c r="E21" s="38">
        <v>3752764</v>
      </c>
    </row>
    <row r="22" spans="1:5" x14ac:dyDescent="0.2">
      <c r="A22" s="31" t="s">
        <v>65</v>
      </c>
      <c r="B22" s="28">
        <f t="shared" si="2"/>
        <v>165.18299999999999</v>
      </c>
      <c r="C22" s="32">
        <f t="shared" si="1"/>
        <v>5.7922748320406816</v>
      </c>
      <c r="D22" s="170">
        <v>165183</v>
      </c>
      <c r="E22" s="171">
        <v>156139</v>
      </c>
    </row>
    <row r="23" spans="1:5" x14ac:dyDescent="0.2">
      <c r="A23" s="31" t="s">
        <v>66</v>
      </c>
      <c r="B23" s="28">
        <f t="shared" si="2"/>
        <v>51.9</v>
      </c>
      <c r="C23" s="32">
        <f t="shared" si="1"/>
        <v>7.2380519453685146</v>
      </c>
      <c r="D23" s="170">
        <v>51900</v>
      </c>
      <c r="E23" s="171">
        <v>48397</v>
      </c>
    </row>
    <row r="24" spans="1:5" x14ac:dyDescent="0.2">
      <c r="A24" s="33" t="s">
        <v>15</v>
      </c>
      <c r="B24" s="28">
        <f t="shared" si="2"/>
        <v>315.18099999999998</v>
      </c>
      <c r="C24" s="32">
        <f t="shared" si="1"/>
        <v>-11.398564637687677</v>
      </c>
      <c r="D24" s="172">
        <v>315181</v>
      </c>
      <c r="E24" s="39">
        <v>355729</v>
      </c>
    </row>
    <row r="25" spans="1:5" x14ac:dyDescent="0.2">
      <c r="A25" s="42" t="s">
        <v>67</v>
      </c>
      <c r="B25" s="28">
        <f t="shared" si="2"/>
        <v>75.542000000000002</v>
      </c>
      <c r="C25" s="32">
        <f t="shared" si="1"/>
        <v>-19.939378523888255</v>
      </c>
      <c r="D25" s="172">
        <v>75542</v>
      </c>
      <c r="E25" s="39">
        <v>94356</v>
      </c>
    </row>
    <row r="26" spans="1:5" x14ac:dyDescent="0.2">
      <c r="A26" s="42" t="s">
        <v>68</v>
      </c>
      <c r="B26" s="28">
        <f t="shared" si="2"/>
        <v>259.012</v>
      </c>
      <c r="C26" s="32">
        <f t="shared" si="1"/>
        <v>-5.4207122695421335</v>
      </c>
      <c r="D26" s="172">
        <v>259012</v>
      </c>
      <c r="E26" s="39">
        <v>273857</v>
      </c>
    </row>
    <row r="27" spans="1:5" x14ac:dyDescent="0.2">
      <c r="A27" s="33" t="s">
        <v>69</v>
      </c>
      <c r="B27" s="28">
        <f t="shared" si="2"/>
        <v>957.71100000000001</v>
      </c>
      <c r="C27" s="32">
        <f t="shared" si="1"/>
        <v>-1.1007156355525265</v>
      </c>
      <c r="D27" s="170">
        <v>957711</v>
      </c>
      <c r="E27" s="39">
        <v>968370</v>
      </c>
    </row>
    <row r="28" spans="1:5" x14ac:dyDescent="0.2">
      <c r="A28" s="33" t="s">
        <v>70</v>
      </c>
      <c r="B28" s="28">
        <f t="shared" si="2"/>
        <v>133.852</v>
      </c>
      <c r="C28" s="32">
        <f t="shared" si="1"/>
        <v>-5.1844925657535894</v>
      </c>
      <c r="D28" s="170">
        <v>133852</v>
      </c>
      <c r="E28" s="39">
        <v>141171</v>
      </c>
    </row>
    <row r="29" spans="1:5" x14ac:dyDescent="0.2">
      <c r="A29" s="33" t="s">
        <v>71</v>
      </c>
      <c r="B29" s="28">
        <f t="shared" si="2"/>
        <v>44.591000000000001</v>
      </c>
      <c r="C29" s="32">
        <f t="shared" si="1"/>
        <v>-6.6137510733209073</v>
      </c>
      <c r="D29" s="39">
        <v>44591</v>
      </c>
      <c r="E29" s="39">
        <v>47749</v>
      </c>
    </row>
    <row r="30" spans="1:5" x14ac:dyDescent="0.2">
      <c r="A30" s="33" t="s">
        <v>72</v>
      </c>
      <c r="B30" s="28">
        <f t="shared" si="2"/>
        <v>94.203999999999994</v>
      </c>
      <c r="C30" s="32">
        <f t="shared" si="1"/>
        <v>-4.4109141459751804</v>
      </c>
      <c r="D30" s="170">
        <v>94204</v>
      </c>
      <c r="E30" s="39">
        <v>98551</v>
      </c>
    </row>
    <row r="31" spans="1:5" x14ac:dyDescent="0.2">
      <c r="A31" s="33" t="s">
        <v>73</v>
      </c>
      <c r="B31" s="28">
        <f t="shared" si="2"/>
        <v>382.23200000000003</v>
      </c>
      <c r="C31" s="32">
        <f t="shared" si="1"/>
        <v>-2.3949786905883643</v>
      </c>
      <c r="D31" s="170">
        <v>382232</v>
      </c>
      <c r="E31" s="39">
        <v>391611</v>
      </c>
    </row>
    <row r="32" spans="1:5" x14ac:dyDescent="0.2">
      <c r="A32" s="33" t="s">
        <v>35</v>
      </c>
      <c r="B32" s="28">
        <f t="shared" si="2"/>
        <v>290.05700000000002</v>
      </c>
      <c r="C32" s="32">
        <f t="shared" si="1"/>
        <v>-0.43012598263018775</v>
      </c>
      <c r="D32" s="170">
        <v>290057</v>
      </c>
      <c r="E32" s="39">
        <v>291310</v>
      </c>
    </row>
    <row r="33" spans="1:5" x14ac:dyDescent="0.2">
      <c r="A33" s="33" t="s">
        <v>90</v>
      </c>
      <c r="B33" s="28">
        <f>D33/$B$15</f>
        <v>251.958</v>
      </c>
      <c r="C33" s="32">
        <f t="shared" si="1"/>
        <v>-5.8139665284792033</v>
      </c>
      <c r="D33" s="170">
        <v>251958</v>
      </c>
      <c r="E33" s="37">
        <v>267511</v>
      </c>
    </row>
    <row r="34" spans="1:5" x14ac:dyDescent="0.2">
      <c r="A34" s="31" t="s">
        <v>74</v>
      </c>
      <c r="B34" s="28">
        <f t="shared" si="2"/>
        <v>9.5009999999999994</v>
      </c>
      <c r="C34" s="32">
        <f t="shared" si="1"/>
        <v>2.381465517241379</v>
      </c>
      <c r="D34" s="170">
        <v>9501</v>
      </c>
      <c r="E34" s="39">
        <v>9280</v>
      </c>
    </row>
    <row r="35" spans="1:5" x14ac:dyDescent="0.2">
      <c r="A35" s="23" t="s">
        <v>75</v>
      </c>
      <c r="B35" s="143">
        <f t="shared" si="2"/>
        <v>6.0259999999999998</v>
      </c>
      <c r="C35" s="32">
        <f t="shared" si="1"/>
        <v>1.0734652801073465</v>
      </c>
      <c r="D35" s="170">
        <v>6026</v>
      </c>
      <c r="E35" s="39">
        <v>5962</v>
      </c>
    </row>
  </sheetData>
  <pageMargins left="0.75" right="0.75" top="1" bottom="1" header="0.4921259845" footer="0.492125984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Y215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9.140625" defaultRowHeight="12.75" x14ac:dyDescent="0.2"/>
  <cols>
    <col min="1" max="1" width="6.140625" style="126" customWidth="1"/>
    <col min="2" max="2" width="9.140625" style="4" customWidth="1"/>
    <col min="3" max="3" width="10.42578125" style="4" customWidth="1"/>
    <col min="4" max="4" width="13.7109375" style="4" customWidth="1"/>
    <col min="5" max="5" width="14.85546875" style="4" customWidth="1"/>
    <col min="6" max="6" width="11.7109375" style="4" customWidth="1"/>
    <col min="7" max="7" width="11.5703125" style="4" customWidth="1"/>
    <col min="8" max="8" width="9.5703125" style="4" bestFit="1" customWidth="1"/>
    <col min="9" max="9" width="11.5703125" style="4" customWidth="1"/>
    <col min="10" max="10" width="13.85546875" style="4" bestFit="1" customWidth="1"/>
    <col min="11" max="11" width="14.5703125" style="4" customWidth="1"/>
    <col min="12" max="12" width="7.85546875" style="4" customWidth="1"/>
    <col min="13" max="13" width="2.85546875" style="4" customWidth="1"/>
    <col min="14" max="14" width="5.28515625" style="46" customWidth="1"/>
    <col min="15" max="15" width="9" style="63" bestFit="1" customWidth="1"/>
    <col min="16" max="16" width="10.42578125" style="63" customWidth="1"/>
    <col min="17" max="17" width="13.5703125" style="63" customWidth="1"/>
    <col min="18" max="18" width="15.28515625" style="63" bestFit="1" customWidth="1"/>
    <col min="19" max="19" width="11.85546875" style="63" bestFit="1" customWidth="1"/>
    <col min="20" max="20" width="11.85546875" style="64" bestFit="1" customWidth="1"/>
    <col min="21" max="21" width="9.85546875" style="63" bestFit="1" customWidth="1"/>
    <col min="22" max="22" width="11.42578125" style="63" customWidth="1"/>
    <col min="23" max="23" width="13.85546875" style="63" bestFit="1" customWidth="1"/>
    <col min="24" max="24" width="14.7109375" style="63" bestFit="1" customWidth="1"/>
    <col min="25" max="25" width="6.7109375" style="4" bestFit="1" customWidth="1"/>
    <col min="26" max="26" width="6" style="4" customWidth="1"/>
    <col min="27" max="16384" width="9.140625" style="4"/>
  </cols>
  <sheetData>
    <row r="1" spans="1:25" s="15" customFormat="1" ht="18" x14ac:dyDescent="0.25">
      <c r="A1" s="125" t="s">
        <v>44</v>
      </c>
      <c r="B1" s="202" t="str">
        <f>"Kela benefits and administration expenses 1945–"&amp;A82</f>
        <v>Kela benefits and administration expenses 1945–2022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N1" s="130" t="str">
        <f>A1</f>
        <v>1.2</v>
      </c>
      <c r="O1" s="203" t="str">
        <f>B1</f>
        <v>Kela benefits and administration expenses 1945–2022</v>
      </c>
      <c r="P1" s="203"/>
      <c r="Q1" s="203"/>
      <c r="R1" s="203"/>
      <c r="S1" s="203"/>
      <c r="T1" s="203"/>
      <c r="U1" s="203"/>
      <c r="V1" s="203"/>
      <c r="W1" s="203"/>
      <c r="X1" s="203"/>
      <c r="Y1" s="203"/>
    </row>
    <row r="2" spans="1:25" ht="4.5" customHeight="1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26"/>
      <c r="Y2" s="8"/>
    </row>
    <row r="3" spans="1:25" ht="15.75" customHeight="1" x14ac:dyDescent="0.2">
      <c r="A3" s="127" t="s">
        <v>9</v>
      </c>
      <c r="B3" s="200" t="s">
        <v>37</v>
      </c>
      <c r="C3" s="200"/>
      <c r="D3" s="114" t="str">
        <f>"(at "&amp;RIGHT(B1,4)&amp;" prices)"</f>
        <v>(at 2022 prices)</v>
      </c>
      <c r="E3" s="114"/>
      <c r="F3" s="114"/>
      <c r="G3" s="114"/>
      <c r="H3" s="114"/>
      <c r="I3" s="114"/>
      <c r="J3" s="114"/>
      <c r="K3" s="114"/>
      <c r="L3" s="114"/>
      <c r="M3" s="65"/>
      <c r="N3" s="127" t="str">
        <f>A3</f>
        <v>Year</v>
      </c>
      <c r="O3" s="201" t="s">
        <v>37</v>
      </c>
      <c r="P3" s="201"/>
      <c r="Q3" s="133" t="s">
        <v>38</v>
      </c>
      <c r="R3" s="114"/>
      <c r="S3" s="114"/>
      <c r="T3" s="114"/>
      <c r="U3" s="114"/>
      <c r="V3" s="114"/>
      <c r="W3" s="114"/>
      <c r="X3" s="114"/>
      <c r="Y3" s="114"/>
    </row>
    <row r="4" spans="1:25" ht="39.6" customHeight="1" x14ac:dyDescent="0.2">
      <c r="A4" s="128"/>
      <c r="B4" s="122" t="s">
        <v>12</v>
      </c>
      <c r="C4" s="123" t="s">
        <v>13</v>
      </c>
      <c r="D4" s="123" t="s">
        <v>14</v>
      </c>
      <c r="E4" s="123" t="s">
        <v>15</v>
      </c>
      <c r="F4" s="123" t="s">
        <v>16</v>
      </c>
      <c r="G4" s="123" t="s">
        <v>24</v>
      </c>
      <c r="H4" s="123" t="s">
        <v>35</v>
      </c>
      <c r="I4" s="123" t="s">
        <v>90</v>
      </c>
      <c r="J4" s="123" t="s">
        <v>42</v>
      </c>
      <c r="K4" s="123" t="s">
        <v>18</v>
      </c>
      <c r="L4" s="124" t="s">
        <v>8</v>
      </c>
      <c r="M4" s="66"/>
      <c r="N4" s="128"/>
      <c r="O4" s="134" t="str">
        <f t="shared" ref="O4:V4" si="0">B4</f>
        <v>Pension insurance</v>
      </c>
      <c r="P4" s="135" t="str">
        <f t="shared" si="0"/>
        <v>Health insurance</v>
      </c>
      <c r="Q4" s="136" t="str">
        <f t="shared" si="0"/>
        <v>Rehabilitation</v>
      </c>
      <c r="R4" s="136" t="str">
        <f t="shared" si="0"/>
        <v>Unemployment benefits</v>
      </c>
      <c r="S4" s="136" t="str">
        <f t="shared" si="0"/>
        <v>Family allowances</v>
      </c>
      <c r="T4" s="136" t="str">
        <f t="shared" si="0"/>
        <v>General housing allowances</v>
      </c>
      <c r="U4" s="136" t="str">
        <f t="shared" si="0"/>
        <v>Benefits for students</v>
      </c>
      <c r="V4" s="136" t="str">
        <f t="shared" si="0"/>
        <v>Basic social assistance</v>
      </c>
      <c r="W4" s="136" t="str">
        <f>J4</f>
        <v>Child day care subsidies eg.</v>
      </c>
      <c r="X4" s="136" t="str">
        <f>K4</f>
        <v>Administration expenses</v>
      </c>
      <c r="Y4" s="124" t="str">
        <f>L4</f>
        <v>Total</v>
      </c>
    </row>
    <row r="5" spans="1:25" ht="15" customHeight="1" x14ac:dyDescent="0.2">
      <c r="A5" s="168">
        <f>N5</f>
        <v>1945</v>
      </c>
      <c r="B5" s="67">
        <f>O5*'Inflation factors 2022'!B11</f>
        <v>1.9945153917180904</v>
      </c>
      <c r="C5" s="67" t="s">
        <v>36</v>
      </c>
      <c r="D5" s="67">
        <f>Q5*'Inflation factors 2022'!B11</f>
        <v>1.8694088026196948E-2</v>
      </c>
      <c r="E5" s="67" t="s">
        <v>36</v>
      </c>
      <c r="F5" s="67" t="s">
        <v>36</v>
      </c>
      <c r="G5" s="67" t="s">
        <v>36</v>
      </c>
      <c r="H5" s="67" t="s">
        <v>36</v>
      </c>
      <c r="I5" s="174" t="s">
        <v>36</v>
      </c>
      <c r="J5" s="174" t="s">
        <v>36</v>
      </c>
      <c r="K5" s="176">
        <f>X5*'Inflation factors 2022'!B11</f>
        <v>4.4578209908623494</v>
      </c>
      <c r="L5" s="60">
        <f>SUM(B5:K5)</f>
        <v>6.4710304706066371</v>
      </c>
      <c r="M5" s="69"/>
      <c r="N5" s="131">
        <v>1945</v>
      </c>
      <c r="O5" s="60">
        <v>2.3327665400211584E-2</v>
      </c>
      <c r="P5" s="60">
        <v>0</v>
      </c>
      <c r="Q5" s="55">
        <v>2.1864430439996432E-4</v>
      </c>
      <c r="R5" s="67" t="s">
        <v>36</v>
      </c>
      <c r="S5" s="67" t="s">
        <v>36</v>
      </c>
      <c r="T5" s="67" t="s">
        <v>36</v>
      </c>
      <c r="U5" s="67" t="s">
        <v>36</v>
      </c>
      <c r="V5" s="68" t="s">
        <v>36</v>
      </c>
      <c r="W5" s="67" t="s">
        <v>36</v>
      </c>
      <c r="X5" s="55">
        <v>5.2138257203068417E-2</v>
      </c>
      <c r="Y5" s="55">
        <v>7.5684566907679968E-2</v>
      </c>
    </row>
    <row r="6" spans="1:25" x14ac:dyDescent="0.2">
      <c r="A6" s="168">
        <f>N6</f>
        <v>1946</v>
      </c>
      <c r="B6" s="67">
        <f>O6*'Inflation factors 2022'!B12</f>
        <v>3.5865806217234879</v>
      </c>
      <c r="C6" s="67" t="s">
        <v>36</v>
      </c>
      <c r="D6" s="67">
        <f>Q6*'Inflation factors 2022'!B12</f>
        <v>0.10813810919769314</v>
      </c>
      <c r="E6" s="67" t="s">
        <v>36</v>
      </c>
      <c r="F6" s="67" t="s">
        <v>36</v>
      </c>
      <c r="G6" s="67" t="s">
        <v>36</v>
      </c>
      <c r="H6" s="67" t="s">
        <v>36</v>
      </c>
      <c r="I6" s="174" t="s">
        <v>36</v>
      </c>
      <c r="J6" s="174" t="s">
        <v>36</v>
      </c>
      <c r="K6" s="176">
        <f>X6*'Inflation factors 2022'!B12</f>
        <v>4.7760998228981135</v>
      </c>
      <c r="L6" s="60">
        <f t="shared" ref="L6:L63" si="1">SUM(B6:K6)</f>
        <v>8.4708185538192939</v>
      </c>
      <c r="M6" s="69"/>
      <c r="N6" s="131">
        <v>1946</v>
      </c>
      <c r="O6" s="60">
        <v>6.6938794731681378E-2</v>
      </c>
      <c r="P6" s="60">
        <v>0</v>
      </c>
      <c r="Q6" s="55">
        <v>2.0182551175381325E-3</v>
      </c>
      <c r="R6" s="67" t="s">
        <v>36</v>
      </c>
      <c r="S6" s="67" t="s">
        <v>36</v>
      </c>
      <c r="T6" s="67" t="s">
        <v>36</v>
      </c>
      <c r="U6" s="67" t="s">
        <v>36</v>
      </c>
      <c r="V6" s="68" t="s">
        <v>36</v>
      </c>
      <c r="W6" s="67" t="s">
        <v>36</v>
      </c>
      <c r="X6" s="55">
        <v>8.9139601024600848E-2</v>
      </c>
      <c r="Y6" s="55">
        <v>0.15809665087382035</v>
      </c>
    </row>
    <row r="7" spans="1:25" x14ac:dyDescent="0.2">
      <c r="A7" s="168">
        <f t="shared" ref="A7:A70" si="2">N7</f>
        <v>1947</v>
      </c>
      <c r="B7" s="67">
        <f>O7*'Inflation factors 2022'!B13</f>
        <v>7.5236071050321405</v>
      </c>
      <c r="C7" s="67" t="s">
        <v>36</v>
      </c>
      <c r="D7" s="67">
        <f>Q7*'Inflation factors 2022'!B13</f>
        <v>0.11457269703094629</v>
      </c>
      <c r="E7" s="67" t="s">
        <v>36</v>
      </c>
      <c r="F7" s="67" t="s">
        <v>36</v>
      </c>
      <c r="G7" s="67" t="s">
        <v>36</v>
      </c>
      <c r="H7" s="67" t="s">
        <v>36</v>
      </c>
      <c r="I7" s="174" t="s">
        <v>36</v>
      </c>
      <c r="J7" s="174" t="s">
        <v>36</v>
      </c>
      <c r="K7" s="176">
        <f>X7*'Inflation factors 2022'!B13</f>
        <v>6.1799818398510427</v>
      </c>
      <c r="L7" s="60">
        <f t="shared" si="1"/>
        <v>13.818161641914131</v>
      </c>
      <c r="M7" s="69"/>
      <c r="N7" s="131">
        <v>1947</v>
      </c>
      <c r="O7" s="60">
        <v>0.18223161832104723</v>
      </c>
      <c r="P7" s="60">
        <v>0</v>
      </c>
      <c r="Q7" s="55">
        <v>2.775100786614932E-3</v>
      </c>
      <c r="R7" s="67" t="s">
        <v>36</v>
      </c>
      <c r="S7" s="67" t="s">
        <v>36</v>
      </c>
      <c r="T7" s="67" t="s">
        <v>36</v>
      </c>
      <c r="U7" s="67" t="s">
        <v>36</v>
      </c>
      <c r="V7" s="68" t="s">
        <v>36</v>
      </c>
      <c r="W7" s="67" t="s">
        <v>36</v>
      </c>
      <c r="X7" s="55">
        <v>0.14968725455074483</v>
      </c>
      <c r="Y7" s="55">
        <v>0.33469397365840703</v>
      </c>
    </row>
    <row r="8" spans="1:25" x14ac:dyDescent="0.2">
      <c r="A8" s="168">
        <f t="shared" si="2"/>
        <v>1948</v>
      </c>
      <c r="B8" s="67">
        <f>O8*'Inflation factors 2022'!B14</f>
        <v>13.206676141424374</v>
      </c>
      <c r="C8" s="67" t="s">
        <v>36</v>
      </c>
      <c r="D8" s="67">
        <f>Q8*'Inflation factors 2022'!B14</f>
        <v>0.36218011763731195</v>
      </c>
      <c r="E8" s="67" t="s">
        <v>36</v>
      </c>
      <c r="F8" s="67" t="s">
        <v>36</v>
      </c>
      <c r="G8" s="67" t="s">
        <v>36</v>
      </c>
      <c r="H8" s="67" t="s">
        <v>36</v>
      </c>
      <c r="I8" s="174" t="s">
        <v>36</v>
      </c>
      <c r="J8" s="174" t="s">
        <v>36</v>
      </c>
      <c r="K8" s="176">
        <f>X8*'Inflation factors 2022'!B14</f>
        <v>12.382226244010663</v>
      </c>
      <c r="L8" s="60">
        <f t="shared" si="1"/>
        <v>25.95108250307235</v>
      </c>
      <c r="M8" s="69"/>
      <c r="N8" s="131">
        <v>1948</v>
      </c>
      <c r="O8" s="60">
        <v>0.43052745415617594</v>
      </c>
      <c r="P8" s="60">
        <v>0</v>
      </c>
      <c r="Q8" s="55">
        <v>1.1806792437598074E-2</v>
      </c>
      <c r="R8" s="67" t="s">
        <v>36</v>
      </c>
      <c r="S8" s="67" t="s">
        <v>36</v>
      </c>
      <c r="T8" s="67" t="s">
        <v>36</v>
      </c>
      <c r="U8" s="67" t="s">
        <v>36</v>
      </c>
      <c r="V8" s="68" t="s">
        <v>36</v>
      </c>
      <c r="W8" s="67" t="s">
        <v>36</v>
      </c>
      <c r="X8" s="55">
        <v>0.40365102350762644</v>
      </c>
      <c r="Y8" s="55">
        <v>0.84598527010140046</v>
      </c>
    </row>
    <row r="9" spans="1:25" x14ac:dyDescent="0.2">
      <c r="A9" s="168">
        <f t="shared" si="2"/>
        <v>1949</v>
      </c>
      <c r="B9" s="67">
        <f>O9*'Inflation factors 2022'!B15</f>
        <v>32.244002888479237</v>
      </c>
      <c r="C9" s="67" t="s">
        <v>36</v>
      </c>
      <c r="D9" s="67">
        <f>Q9*'Inflation factors 2022'!B15</f>
        <v>0.64405785625096645</v>
      </c>
      <c r="E9" s="67" t="s">
        <v>36</v>
      </c>
      <c r="F9" s="67" t="s">
        <v>36</v>
      </c>
      <c r="G9" s="67" t="s">
        <v>36</v>
      </c>
      <c r="H9" s="67" t="s">
        <v>36</v>
      </c>
      <c r="I9" s="174" t="s">
        <v>36</v>
      </c>
      <c r="J9" s="174" t="s">
        <v>36</v>
      </c>
      <c r="K9" s="176">
        <f>X9*'Inflation factors 2022'!B15</f>
        <v>12.688295040405171</v>
      </c>
      <c r="L9" s="60">
        <f t="shared" si="1"/>
        <v>45.576355785135377</v>
      </c>
      <c r="M9" s="69"/>
      <c r="N9" s="131">
        <v>1949</v>
      </c>
      <c r="O9" s="60">
        <v>1.0685147156026258</v>
      </c>
      <c r="P9" s="60">
        <v>0</v>
      </c>
      <c r="Q9" s="55">
        <v>2.1343047867965752E-2</v>
      </c>
      <c r="R9" s="67" t="s">
        <v>36</v>
      </c>
      <c r="S9" s="67" t="s">
        <v>36</v>
      </c>
      <c r="T9" s="67" t="s">
        <v>36</v>
      </c>
      <c r="U9" s="67" t="s">
        <v>36</v>
      </c>
      <c r="V9" s="68" t="s">
        <v>36</v>
      </c>
      <c r="W9" s="67" t="s">
        <v>36</v>
      </c>
      <c r="X9" s="55">
        <v>0.4204698161537776</v>
      </c>
      <c r="Y9" s="55">
        <v>1.5103275796243691</v>
      </c>
    </row>
    <row r="10" spans="1:25" ht="18" customHeight="1" x14ac:dyDescent="0.2">
      <c r="A10" s="168">
        <f t="shared" si="2"/>
        <v>1950</v>
      </c>
      <c r="B10" s="67">
        <f>O10*'Inflation factors 2022'!B16</f>
        <v>52.87268031994838</v>
      </c>
      <c r="C10" s="67" t="s">
        <v>36</v>
      </c>
      <c r="D10" s="67">
        <f>Q10*'Inflation factors 2022'!B16</f>
        <v>0.63253671721976645</v>
      </c>
      <c r="E10" s="67" t="s">
        <v>36</v>
      </c>
      <c r="F10" s="67" t="s">
        <v>36</v>
      </c>
      <c r="G10" s="67" t="s">
        <v>36</v>
      </c>
      <c r="H10" s="67" t="s">
        <v>36</v>
      </c>
      <c r="I10" s="174" t="s">
        <v>36</v>
      </c>
      <c r="J10" s="174" t="s">
        <v>36</v>
      </c>
      <c r="K10" s="176">
        <f>X10*'Inflation factors 2022'!B16</f>
        <v>14.244317347665397</v>
      </c>
      <c r="L10" s="60">
        <f t="shared" si="1"/>
        <v>67.749534384833538</v>
      </c>
      <c r="M10" s="69"/>
      <c r="N10" s="131">
        <v>1950</v>
      </c>
      <c r="O10" s="60">
        <v>1.9977193717171819</v>
      </c>
      <c r="P10" s="60">
        <v>0</v>
      </c>
      <c r="Q10" s="55">
        <v>2.3899504350180716E-2</v>
      </c>
      <c r="R10" s="67" t="s">
        <v>36</v>
      </c>
      <c r="S10" s="67" t="s">
        <v>36</v>
      </c>
      <c r="T10" s="67" t="s">
        <v>36</v>
      </c>
      <c r="U10" s="67" t="s">
        <v>36</v>
      </c>
      <c r="V10" s="68" t="s">
        <v>36</v>
      </c>
      <c r="W10" s="67" t="s">
        <v>36</v>
      </c>
      <c r="X10" s="55">
        <v>0.53820136467683533</v>
      </c>
      <c r="Y10" s="55">
        <v>2.5598202407441981</v>
      </c>
    </row>
    <row r="11" spans="1:25" x14ac:dyDescent="0.2">
      <c r="A11" s="168">
        <f t="shared" si="2"/>
        <v>1951</v>
      </c>
      <c r="B11" s="67">
        <f>O11*'Inflation factors 2022'!B17</f>
        <v>76.40821194718481</v>
      </c>
      <c r="C11" s="67" t="s">
        <v>36</v>
      </c>
      <c r="D11" s="67">
        <f>Q11*'Inflation factors 2022'!B17</f>
        <v>0.3000297445341274</v>
      </c>
      <c r="E11" s="67" t="s">
        <v>36</v>
      </c>
      <c r="F11" s="67" t="s">
        <v>36</v>
      </c>
      <c r="G11" s="67" t="s">
        <v>36</v>
      </c>
      <c r="H11" s="67" t="s">
        <v>36</v>
      </c>
      <c r="I11" s="174" t="s">
        <v>36</v>
      </c>
      <c r="J11" s="174" t="s">
        <v>36</v>
      </c>
      <c r="K11" s="176">
        <f>X11*'Inflation factors 2022'!B17</f>
        <v>21.785599284643641</v>
      </c>
      <c r="L11" s="60">
        <f t="shared" si="1"/>
        <v>98.493840976362577</v>
      </c>
      <c r="M11" s="69"/>
      <c r="N11" s="131">
        <v>1951</v>
      </c>
      <c r="O11" s="60">
        <v>3.362328931855298</v>
      </c>
      <c r="P11" s="60">
        <v>0</v>
      </c>
      <c r="Q11" s="55">
        <v>1.3202752227228616E-2</v>
      </c>
      <c r="R11" s="67" t="s">
        <v>36</v>
      </c>
      <c r="S11" s="67" t="s">
        <v>36</v>
      </c>
      <c r="T11" s="67" t="s">
        <v>36</v>
      </c>
      <c r="U11" s="67" t="s">
        <v>36</v>
      </c>
      <c r="V11" s="68" t="s">
        <v>36</v>
      </c>
      <c r="W11" s="67" t="s">
        <v>36</v>
      </c>
      <c r="X11" s="55">
        <v>0.95867118083061287</v>
      </c>
      <c r="Y11" s="55">
        <v>4.3342028649131397</v>
      </c>
    </row>
    <row r="12" spans="1:25" x14ac:dyDescent="0.2">
      <c r="A12" s="168">
        <f t="shared" si="2"/>
        <v>1952</v>
      </c>
      <c r="B12" s="67">
        <f>O12*'Inflation factors 2022'!B18</f>
        <v>173.82943931666267</v>
      </c>
      <c r="C12" s="67" t="s">
        <v>36</v>
      </c>
      <c r="D12" s="67">
        <f>Q12*'Inflation factors 2022'!B18</f>
        <v>0.64611050977833628</v>
      </c>
      <c r="E12" s="67" t="s">
        <v>36</v>
      </c>
      <c r="F12" s="67" t="s">
        <v>36</v>
      </c>
      <c r="G12" s="67" t="s">
        <v>36</v>
      </c>
      <c r="H12" s="67" t="s">
        <v>36</v>
      </c>
      <c r="I12" s="174" t="s">
        <v>36</v>
      </c>
      <c r="J12" s="174" t="s">
        <v>36</v>
      </c>
      <c r="K12" s="176">
        <f>X12*'Inflation factors 2022'!B18</f>
        <v>22.77365071418809</v>
      </c>
      <c r="L12" s="60">
        <f t="shared" si="1"/>
        <v>197.24920054062909</v>
      </c>
      <c r="M12" s="69"/>
      <c r="N12" s="131">
        <v>1952</v>
      </c>
      <c r="O12" s="60">
        <v>7.959342250657194</v>
      </c>
      <c r="P12" s="60">
        <v>0</v>
      </c>
      <c r="Q12" s="55">
        <v>2.9584256264579788E-2</v>
      </c>
      <c r="R12" s="67" t="s">
        <v>36</v>
      </c>
      <c r="S12" s="67" t="s">
        <v>36</v>
      </c>
      <c r="T12" s="67" t="s">
        <v>36</v>
      </c>
      <c r="U12" s="67" t="s">
        <v>36</v>
      </c>
      <c r="V12" s="68" t="s">
        <v>36</v>
      </c>
      <c r="W12" s="67" t="s">
        <v>36</v>
      </c>
      <c r="X12" s="55">
        <v>1.0427651440613683</v>
      </c>
      <c r="Y12" s="55">
        <v>9.0316916509831415</v>
      </c>
    </row>
    <row r="13" spans="1:25" x14ac:dyDescent="0.2">
      <c r="A13" s="168">
        <f t="shared" si="2"/>
        <v>1953</v>
      </c>
      <c r="B13" s="67">
        <f>O13*'Inflation factors 2022'!B19</f>
        <v>247.77035551983235</v>
      </c>
      <c r="C13" s="67" t="s">
        <v>36</v>
      </c>
      <c r="D13" s="67">
        <f>Q13*'Inflation factors 2022'!B19</f>
        <v>12.065516781595159</v>
      </c>
      <c r="E13" s="67" t="s">
        <v>36</v>
      </c>
      <c r="F13" s="67" t="s">
        <v>36</v>
      </c>
      <c r="G13" s="67" t="s">
        <v>36</v>
      </c>
      <c r="H13" s="67" t="s">
        <v>36</v>
      </c>
      <c r="I13" s="174" t="s">
        <v>36</v>
      </c>
      <c r="J13" s="174" t="s">
        <v>36</v>
      </c>
      <c r="K13" s="176">
        <f>X13*'Inflation factors 2022'!B19</f>
        <v>34.78974022445891</v>
      </c>
      <c r="L13" s="60">
        <f t="shared" si="1"/>
        <v>294.62561252588642</v>
      </c>
      <c r="M13" s="69"/>
      <c r="N13" s="131">
        <v>1953</v>
      </c>
      <c r="O13" s="60">
        <v>11.499109444929385</v>
      </c>
      <c r="P13" s="60">
        <v>0</v>
      </c>
      <c r="Q13" s="55">
        <v>0.55996488236095487</v>
      </c>
      <c r="R13" s="67" t="s">
        <v>36</v>
      </c>
      <c r="S13" s="67" t="s">
        <v>36</v>
      </c>
      <c r="T13" s="67" t="s">
        <v>36</v>
      </c>
      <c r="U13" s="67" t="s">
        <v>36</v>
      </c>
      <c r="V13" s="68" t="s">
        <v>36</v>
      </c>
      <c r="W13" s="67" t="s">
        <v>36</v>
      </c>
      <c r="X13" s="55">
        <v>1.6146040940305058</v>
      </c>
      <c r="Y13" s="55">
        <v>13.673678421320846</v>
      </c>
    </row>
    <row r="14" spans="1:25" x14ac:dyDescent="0.2">
      <c r="A14" s="168">
        <f t="shared" si="2"/>
        <v>1954</v>
      </c>
      <c r="B14" s="67">
        <f>O14*'Inflation factors 2022'!B20</f>
        <v>259.99480588022203</v>
      </c>
      <c r="C14" s="67" t="s">
        <v>36</v>
      </c>
      <c r="D14" s="67">
        <f>Q14*'Inflation factors 2022'!B20</f>
        <v>0.77420403792081394</v>
      </c>
      <c r="E14" s="67" t="s">
        <v>36</v>
      </c>
      <c r="F14" s="67" t="s">
        <v>36</v>
      </c>
      <c r="G14" s="67" t="s">
        <v>36</v>
      </c>
      <c r="H14" s="67" t="s">
        <v>36</v>
      </c>
      <c r="I14" s="174" t="s">
        <v>36</v>
      </c>
      <c r="J14" s="174" t="s">
        <v>36</v>
      </c>
      <c r="K14" s="176">
        <f>X14*'Inflation factors 2022'!B20</f>
        <v>22.467386447749593</v>
      </c>
      <c r="L14" s="60">
        <f t="shared" si="1"/>
        <v>283.23639636589246</v>
      </c>
      <c r="M14" s="69"/>
      <c r="N14" s="131">
        <v>1954</v>
      </c>
      <c r="O14" s="60">
        <v>11.87235209133277</v>
      </c>
      <c r="P14" s="60">
        <v>0</v>
      </c>
      <c r="Q14" s="55">
        <v>3.5353102142209616E-2</v>
      </c>
      <c r="R14" s="67" t="s">
        <v>36</v>
      </c>
      <c r="S14" s="67" t="s">
        <v>36</v>
      </c>
      <c r="T14" s="67" t="s">
        <v>36</v>
      </c>
      <c r="U14" s="67" t="s">
        <v>36</v>
      </c>
      <c r="V14" s="68" t="s">
        <v>36</v>
      </c>
      <c r="W14" s="67" t="s">
        <v>36</v>
      </c>
      <c r="X14" s="55">
        <v>1.0259463514152172</v>
      </c>
      <c r="Y14" s="55">
        <v>12.933651544890196</v>
      </c>
    </row>
    <row r="15" spans="1:25" ht="18" customHeight="1" x14ac:dyDescent="0.2">
      <c r="A15" s="168">
        <f t="shared" si="2"/>
        <v>1955</v>
      </c>
      <c r="B15" s="67">
        <f>O15*'Inflation factors 2022'!B21</f>
        <v>293.9314357061408</v>
      </c>
      <c r="C15" s="67" t="s">
        <v>36</v>
      </c>
      <c r="D15" s="67">
        <f>Q15*'Inflation factors 2022'!B21</f>
        <v>1.7189686737234426</v>
      </c>
      <c r="E15" s="67" t="s">
        <v>36</v>
      </c>
      <c r="F15" s="67" t="s">
        <v>36</v>
      </c>
      <c r="G15" s="67" t="s">
        <v>36</v>
      </c>
      <c r="H15" s="67" t="s">
        <v>36</v>
      </c>
      <c r="I15" s="174" t="s">
        <v>36</v>
      </c>
      <c r="J15" s="174" t="s">
        <v>36</v>
      </c>
      <c r="K15" s="176">
        <f>X15*'Inflation factors 2022'!B21</f>
        <v>20.218672815655232</v>
      </c>
      <c r="L15" s="60">
        <f t="shared" si="1"/>
        <v>315.86907719551948</v>
      </c>
      <c r="M15" s="69"/>
      <c r="N15" s="131">
        <v>1955</v>
      </c>
      <c r="O15" s="60">
        <v>12.958778821103548</v>
      </c>
      <c r="P15" s="60">
        <v>0</v>
      </c>
      <c r="Q15" s="55">
        <v>7.5785479663556865E-2</v>
      </c>
      <c r="R15" s="67" t="s">
        <v>36</v>
      </c>
      <c r="S15" s="67" t="s">
        <v>36</v>
      </c>
      <c r="T15" s="67" t="s">
        <v>36</v>
      </c>
      <c r="U15" s="67" t="s">
        <v>36</v>
      </c>
      <c r="V15" s="68" t="s">
        <v>36</v>
      </c>
      <c r="W15" s="67" t="s">
        <v>36</v>
      </c>
      <c r="X15" s="55">
        <v>0.89139601024600845</v>
      </c>
      <c r="Y15" s="55">
        <v>13.925960311013114</v>
      </c>
    </row>
    <row r="16" spans="1:25" x14ac:dyDescent="0.2">
      <c r="A16" s="168">
        <f t="shared" si="2"/>
        <v>1956</v>
      </c>
      <c r="B16" s="67">
        <f>O16*'Inflation factors 2022'!B22</f>
        <v>345.73117763396539</v>
      </c>
      <c r="C16" s="67" t="s">
        <v>36</v>
      </c>
      <c r="D16" s="67">
        <f>Q16*'Inflation factors 2022'!B22</f>
        <v>1.3675553426233118</v>
      </c>
      <c r="E16" s="67" t="s">
        <v>36</v>
      </c>
      <c r="F16" s="67" t="s">
        <v>36</v>
      </c>
      <c r="G16" s="67" t="s">
        <v>36</v>
      </c>
      <c r="H16" s="67" t="s">
        <v>36</v>
      </c>
      <c r="I16" s="174" t="s">
        <v>36</v>
      </c>
      <c r="J16" s="174" t="s">
        <v>36</v>
      </c>
      <c r="K16" s="176">
        <f>X16*'Inflation factors 2022'!B22</f>
        <v>21.18122189424065</v>
      </c>
      <c r="L16" s="60">
        <f t="shared" si="1"/>
        <v>368.27995487082933</v>
      </c>
      <c r="M16" s="69"/>
      <c r="N16" s="131">
        <v>1956</v>
      </c>
      <c r="O16" s="60">
        <v>17.020567701526975</v>
      </c>
      <c r="P16" s="60">
        <v>0</v>
      </c>
      <c r="Q16" s="55">
        <v>6.7325626962542864E-2</v>
      </c>
      <c r="R16" s="67" t="s">
        <v>36</v>
      </c>
      <c r="S16" s="67" t="s">
        <v>36</v>
      </c>
      <c r="T16" s="67" t="s">
        <v>36</v>
      </c>
      <c r="U16" s="67" t="s">
        <v>36</v>
      </c>
      <c r="V16" s="68" t="s">
        <v>36</v>
      </c>
      <c r="W16" s="67" t="s">
        <v>36</v>
      </c>
      <c r="X16" s="55">
        <v>1.0427651440613683</v>
      </c>
      <c r="Y16" s="55">
        <v>18.130658472550884</v>
      </c>
    </row>
    <row r="17" spans="1:25" x14ac:dyDescent="0.2">
      <c r="A17" s="168">
        <f t="shared" si="2"/>
        <v>1957</v>
      </c>
      <c r="B17" s="67">
        <f>O17*'Inflation factors 2022'!B23</f>
        <v>774.19846362503381</v>
      </c>
      <c r="C17" s="67" t="s">
        <v>36</v>
      </c>
      <c r="D17" s="67">
        <f>Q17*'Inflation factors 2022'!B23</f>
        <v>1.8893037224518952</v>
      </c>
      <c r="E17" s="67" t="s">
        <v>36</v>
      </c>
      <c r="F17" s="67" t="s">
        <v>36</v>
      </c>
      <c r="G17" s="67" t="s">
        <v>36</v>
      </c>
      <c r="H17" s="67" t="s">
        <v>36</v>
      </c>
      <c r="I17" s="174" t="s">
        <v>36</v>
      </c>
      <c r="J17" s="174" t="s">
        <v>36</v>
      </c>
      <c r="K17" s="176">
        <f>X17*'Inflation factors 2022'!B23</f>
        <v>24.70465719040909</v>
      </c>
      <c r="L17" s="60">
        <f t="shared" si="1"/>
        <v>800.79242453789482</v>
      </c>
      <c r="M17" s="69"/>
      <c r="N17" s="131">
        <v>1957</v>
      </c>
      <c r="O17" s="60">
        <v>43.219739207801233</v>
      </c>
      <c r="P17" s="60">
        <v>0</v>
      </c>
      <c r="Q17" s="55">
        <v>0.10547064868401357</v>
      </c>
      <c r="R17" s="67" t="s">
        <v>36</v>
      </c>
      <c r="S17" s="67" t="s">
        <v>36</v>
      </c>
      <c r="T17" s="67" t="s">
        <v>36</v>
      </c>
      <c r="U17" s="67" t="s">
        <v>36</v>
      </c>
      <c r="V17" s="68" t="s">
        <v>36</v>
      </c>
      <c r="W17" s="67" t="s">
        <v>36</v>
      </c>
      <c r="X17" s="55">
        <v>1.3791409969843904</v>
      </c>
      <c r="Y17" s="55">
        <v>44.704350853469634</v>
      </c>
    </row>
    <row r="18" spans="1:25" x14ac:dyDescent="0.2">
      <c r="A18" s="168">
        <f t="shared" si="2"/>
        <v>1958</v>
      </c>
      <c r="B18" s="67">
        <f>O18*'Inflation factors 2022'!B24</f>
        <v>802.99116076731605</v>
      </c>
      <c r="C18" s="67" t="s">
        <v>36</v>
      </c>
      <c r="D18" s="67">
        <f>Q18*'Inflation factors 2022'!B24</f>
        <v>1.695501021168051</v>
      </c>
      <c r="E18" s="67" t="s">
        <v>36</v>
      </c>
      <c r="F18" s="67" t="s">
        <v>36</v>
      </c>
      <c r="G18" s="67" t="s">
        <v>36</v>
      </c>
      <c r="H18" s="67" t="s">
        <v>36</v>
      </c>
      <c r="I18" s="174" t="s">
        <v>36</v>
      </c>
      <c r="J18" s="174" t="s">
        <v>36</v>
      </c>
      <c r="K18" s="176">
        <f>X18*'Inflation factors 2022'!B24</f>
        <v>25.672679089649751</v>
      </c>
      <c r="L18" s="60">
        <f t="shared" si="1"/>
        <v>830.35934087813382</v>
      </c>
      <c r="M18" s="69"/>
      <c r="N18" s="131">
        <v>1958</v>
      </c>
      <c r="O18" s="60">
        <v>48.923479539097805</v>
      </c>
      <c r="P18" s="60">
        <v>0</v>
      </c>
      <c r="Q18" s="55">
        <v>0.10330102443266007</v>
      </c>
      <c r="R18" s="67" t="s">
        <v>36</v>
      </c>
      <c r="S18" s="67" t="s">
        <v>36</v>
      </c>
      <c r="T18" s="67" t="s">
        <v>36</v>
      </c>
      <c r="U18" s="67" t="s">
        <v>36</v>
      </c>
      <c r="V18" s="68" t="s">
        <v>36</v>
      </c>
      <c r="W18" s="67" t="s">
        <v>36</v>
      </c>
      <c r="X18" s="55">
        <v>1.5641477160920527</v>
      </c>
      <c r="Y18" s="55">
        <v>50.590928279622517</v>
      </c>
    </row>
    <row r="19" spans="1:25" x14ac:dyDescent="0.2">
      <c r="A19" s="168">
        <f t="shared" si="2"/>
        <v>1959</v>
      </c>
      <c r="B19" s="67">
        <f>O19*'Inflation factors 2022'!B25</f>
        <v>820.91257187345332</v>
      </c>
      <c r="C19" s="67" t="s">
        <v>36</v>
      </c>
      <c r="D19" s="67">
        <f>Q19*'Inflation factors 2022'!B25</f>
        <v>2.0822203114029669</v>
      </c>
      <c r="E19" s="67" t="s">
        <v>36</v>
      </c>
      <c r="F19" s="67" t="s">
        <v>36</v>
      </c>
      <c r="G19" s="67" t="s">
        <v>36</v>
      </c>
      <c r="H19" s="67" t="s">
        <v>36</v>
      </c>
      <c r="I19" s="174" t="s">
        <v>36</v>
      </c>
      <c r="J19" s="174" t="s">
        <v>36</v>
      </c>
      <c r="K19" s="176">
        <f>X19*'Inflation factors 2022'!B25</f>
        <v>24.733330940826264</v>
      </c>
      <c r="L19" s="60">
        <f t="shared" si="1"/>
        <v>847.72812312568249</v>
      </c>
      <c r="M19" s="69"/>
      <c r="N19" s="131">
        <v>1959</v>
      </c>
      <c r="O19" s="60">
        <v>50.798455362083381</v>
      </c>
      <c r="P19" s="60">
        <v>0</v>
      </c>
      <c r="Q19" s="55">
        <v>0.12884877046216359</v>
      </c>
      <c r="R19" s="67" t="s">
        <v>36</v>
      </c>
      <c r="S19" s="67" t="s">
        <v>36</v>
      </c>
      <c r="T19" s="67" t="s">
        <v>36</v>
      </c>
      <c r="U19" s="67" t="s">
        <v>36</v>
      </c>
      <c r="V19" s="68" t="s">
        <v>36</v>
      </c>
      <c r="W19" s="67" t="s">
        <v>36</v>
      </c>
      <c r="X19" s="55">
        <v>1.5305101307997504</v>
      </c>
      <c r="Y19" s="55">
        <v>52.457814263345291</v>
      </c>
    </row>
    <row r="20" spans="1:25" ht="18" customHeight="1" x14ac:dyDescent="0.2">
      <c r="A20" s="168">
        <f t="shared" si="2"/>
        <v>1960</v>
      </c>
      <c r="B20" s="67">
        <f>O20*'Inflation factors 2022'!B26</f>
        <v>904.675170750608</v>
      </c>
      <c r="C20" s="67" t="s">
        <v>36</v>
      </c>
      <c r="D20" s="67">
        <f>Q20*'Inflation factors 2022'!B26</f>
        <v>1.157042658639603</v>
      </c>
      <c r="E20" s="67" t="s">
        <v>36</v>
      </c>
      <c r="F20" s="67" t="s">
        <v>36</v>
      </c>
      <c r="G20" s="67" t="s">
        <v>36</v>
      </c>
      <c r="H20" s="67" t="s">
        <v>36</v>
      </c>
      <c r="I20" s="174" t="s">
        <v>36</v>
      </c>
      <c r="J20" s="174" t="s">
        <v>36</v>
      </c>
      <c r="K20" s="176">
        <f>X20*'Inflation factors 2022'!B26</f>
        <v>30.808828188628478</v>
      </c>
      <c r="L20" s="60">
        <f t="shared" si="1"/>
        <v>936.6410415978761</v>
      </c>
      <c r="M20" s="69"/>
      <c r="N20" s="131">
        <v>1960</v>
      </c>
      <c r="O20" s="60">
        <v>57.782744927872606</v>
      </c>
      <c r="P20" s="60">
        <v>0</v>
      </c>
      <c r="Q20" s="55">
        <v>7.3901774887187952E-2</v>
      </c>
      <c r="R20" s="67" t="s">
        <v>36</v>
      </c>
      <c r="S20" s="67" t="s">
        <v>36</v>
      </c>
      <c r="T20" s="67" t="s">
        <v>36</v>
      </c>
      <c r="U20" s="67" t="s">
        <v>36</v>
      </c>
      <c r="V20" s="68" t="s">
        <v>36</v>
      </c>
      <c r="W20" s="67" t="s">
        <v>36</v>
      </c>
      <c r="X20" s="55">
        <v>1.967798739599679</v>
      </c>
      <c r="Y20" s="55">
        <v>59.824445442359476</v>
      </c>
    </row>
    <row r="21" spans="1:25" x14ac:dyDescent="0.2">
      <c r="A21" s="168">
        <f t="shared" si="2"/>
        <v>1961</v>
      </c>
      <c r="B21" s="67">
        <f>O21*'Inflation factors 2022'!B27</f>
        <v>1038.6689526409227</v>
      </c>
      <c r="C21" s="67" t="s">
        <v>36</v>
      </c>
      <c r="D21" s="67">
        <f>Q21*'Inflation factors 2022'!B27</f>
        <v>1.2465537779007037</v>
      </c>
      <c r="E21" s="67" t="s">
        <v>36</v>
      </c>
      <c r="F21" s="67" t="s">
        <v>36</v>
      </c>
      <c r="G21" s="67" t="s">
        <v>36</v>
      </c>
      <c r="H21" s="67" t="s">
        <v>36</v>
      </c>
      <c r="I21" s="174" t="s">
        <v>36</v>
      </c>
      <c r="J21" s="174" t="s">
        <v>36</v>
      </c>
      <c r="K21" s="176">
        <f>X21*'Inflation factors 2022'!B27</f>
        <v>34.655229510102551</v>
      </c>
      <c r="L21" s="60">
        <f t="shared" si="1"/>
        <v>1074.5707359289261</v>
      </c>
      <c r="M21" s="69"/>
      <c r="N21" s="131">
        <v>1961</v>
      </c>
      <c r="O21" s="60">
        <v>67.547298649619137</v>
      </c>
      <c r="P21" s="60">
        <v>0</v>
      </c>
      <c r="Q21" s="55">
        <v>8.106658055444832E-2</v>
      </c>
      <c r="R21" s="67" t="s">
        <v>36</v>
      </c>
      <c r="S21" s="67" t="s">
        <v>36</v>
      </c>
      <c r="T21" s="67" t="s">
        <v>36</v>
      </c>
      <c r="U21" s="67" t="s">
        <v>36</v>
      </c>
      <c r="V21" s="68" t="s">
        <v>36</v>
      </c>
      <c r="W21" s="67" t="s">
        <v>36</v>
      </c>
      <c r="X21" s="55">
        <v>2.2537182145842478</v>
      </c>
      <c r="Y21" s="55">
        <v>69.882083444757839</v>
      </c>
    </row>
    <row r="22" spans="1:25" x14ac:dyDescent="0.2">
      <c r="A22" s="168">
        <f t="shared" si="2"/>
        <v>1962</v>
      </c>
      <c r="B22" s="67">
        <f>O22*'Inflation factors 2022'!B28</f>
        <v>1171.4008689364532</v>
      </c>
      <c r="C22" s="67" t="s">
        <v>36</v>
      </c>
      <c r="D22" s="67">
        <f>Q22*'Inflation factors 2022'!B28</f>
        <v>1.3331586951226591</v>
      </c>
      <c r="E22" s="67" t="s">
        <v>36</v>
      </c>
      <c r="F22" s="67" t="s">
        <v>36</v>
      </c>
      <c r="G22" s="67" t="s">
        <v>36</v>
      </c>
      <c r="H22" s="67" t="s">
        <v>36</v>
      </c>
      <c r="I22" s="174" t="s">
        <v>36</v>
      </c>
      <c r="J22" s="174" t="s">
        <v>36</v>
      </c>
      <c r="K22" s="176">
        <f>X22*'Inflation factors 2022'!B28</f>
        <v>34.659650383875999</v>
      </c>
      <c r="L22" s="60">
        <f t="shared" si="1"/>
        <v>1207.3936780154518</v>
      </c>
      <c r="M22" s="69"/>
      <c r="N22" s="131">
        <v>1962</v>
      </c>
      <c r="O22" s="60">
        <v>79.580051566418248</v>
      </c>
      <c r="P22" s="60">
        <v>0</v>
      </c>
      <c r="Q22" s="55">
        <v>9.0569198399523682E-2</v>
      </c>
      <c r="R22" s="67" t="s">
        <v>36</v>
      </c>
      <c r="S22" s="67" t="s">
        <v>36</v>
      </c>
      <c r="T22" s="67" t="s">
        <v>36</v>
      </c>
      <c r="U22" s="67" t="s">
        <v>36</v>
      </c>
      <c r="V22" s="68" t="s">
        <v>36</v>
      </c>
      <c r="W22" s="67" t="s">
        <v>36</v>
      </c>
      <c r="X22" s="55">
        <v>2.3546309704611543</v>
      </c>
      <c r="Y22" s="55">
        <v>82.025251735278928</v>
      </c>
    </row>
    <row r="23" spans="1:25" x14ac:dyDescent="0.2">
      <c r="A23" s="168">
        <f t="shared" si="2"/>
        <v>1963</v>
      </c>
      <c r="B23" s="67">
        <f>O23*'Inflation factors 2022'!B29</f>
        <v>1200.7626061545068</v>
      </c>
      <c r="C23" s="67" t="s">
        <v>36</v>
      </c>
      <c r="D23" s="67">
        <f>Q23*'Inflation factors 2022'!B29</f>
        <v>1.3926400849819327</v>
      </c>
      <c r="E23" s="67" t="s">
        <v>36</v>
      </c>
      <c r="F23" s="67" t="s">
        <v>36</v>
      </c>
      <c r="G23" s="67" t="s">
        <v>36</v>
      </c>
      <c r="H23" s="67" t="s">
        <v>36</v>
      </c>
      <c r="I23" s="174" t="s">
        <v>36</v>
      </c>
      <c r="J23" s="174" t="s">
        <v>36</v>
      </c>
      <c r="K23" s="176">
        <f>X23*'Inflation factors 2022'!B29</f>
        <v>35.64214454784269</v>
      </c>
      <c r="L23" s="60">
        <f t="shared" si="1"/>
        <v>1237.7973907873313</v>
      </c>
      <c r="M23" s="69"/>
      <c r="N23" s="131">
        <v>1963</v>
      </c>
      <c r="O23" s="60">
        <v>85.558880070235276</v>
      </c>
      <c r="P23" s="60">
        <v>0</v>
      </c>
      <c r="Q23" s="55">
        <v>9.9230876612291505E-2</v>
      </c>
      <c r="R23" s="67" t="s">
        <v>36</v>
      </c>
      <c r="S23" s="67" t="s">
        <v>36</v>
      </c>
      <c r="T23" s="67" t="s">
        <v>36</v>
      </c>
      <c r="U23" s="67" t="s">
        <v>36</v>
      </c>
      <c r="V23" s="68" t="s">
        <v>36</v>
      </c>
      <c r="W23" s="67" t="s">
        <v>36</v>
      </c>
      <c r="X23" s="55">
        <v>2.5396376895688166</v>
      </c>
      <c r="Y23" s="55">
        <v>88.197748636416392</v>
      </c>
    </row>
    <row r="24" spans="1:25" x14ac:dyDescent="0.2">
      <c r="A24" s="168">
        <f t="shared" si="2"/>
        <v>1964</v>
      </c>
      <c r="B24" s="67">
        <f>O24*'Inflation factors 2022'!B30</f>
        <v>1248.6260222392277</v>
      </c>
      <c r="C24" s="67">
        <f>P24*'Inflation factors 2022'!B30</f>
        <v>59.615840554863595</v>
      </c>
      <c r="D24" s="67">
        <f>Q24*'Inflation factors 2022'!B30</f>
        <v>1.6130839059344542</v>
      </c>
      <c r="E24" s="67" t="s">
        <v>36</v>
      </c>
      <c r="F24" s="67" t="s">
        <v>36</v>
      </c>
      <c r="G24" s="67" t="s">
        <v>36</v>
      </c>
      <c r="H24" s="67" t="s">
        <v>36</v>
      </c>
      <c r="I24" s="174" t="s">
        <v>36</v>
      </c>
      <c r="J24" s="174" t="s">
        <v>36</v>
      </c>
      <c r="K24" s="176">
        <f>X24*'Inflation factors 2022'!B30</f>
        <v>64.412079555090301</v>
      </c>
      <c r="L24" s="60">
        <f t="shared" si="1"/>
        <v>1374.267026255116</v>
      </c>
      <c r="M24" s="69"/>
      <c r="N24" s="131">
        <v>1964</v>
      </c>
      <c r="O24" s="55">
        <v>98.135552741210915</v>
      </c>
      <c r="P24" s="55">
        <v>4.6854969869132974</v>
      </c>
      <c r="Q24" s="55">
        <v>0.12678005896668701</v>
      </c>
      <c r="R24" s="67" t="s">
        <v>36</v>
      </c>
      <c r="S24" s="67" t="s">
        <v>36</v>
      </c>
      <c r="T24" s="67" t="s">
        <v>36</v>
      </c>
      <c r="U24" s="67" t="s">
        <v>36</v>
      </c>
      <c r="V24" s="68" t="s">
        <v>36</v>
      </c>
      <c r="W24" s="67" t="s">
        <v>36</v>
      </c>
      <c r="X24" s="55">
        <v>5.0624565864914821</v>
      </c>
      <c r="Y24" s="55">
        <v>108.01028637358237</v>
      </c>
    </row>
    <row r="25" spans="1:25" ht="18" customHeight="1" x14ac:dyDescent="0.2">
      <c r="A25" s="168">
        <f t="shared" si="2"/>
        <v>1965</v>
      </c>
      <c r="B25" s="67">
        <f>O25*'Inflation factors 2022'!B31</f>
        <v>1376.8761625805257</v>
      </c>
      <c r="C25" s="67">
        <f>P25*'Inflation factors 2022'!B31</f>
        <v>311.48918403801838</v>
      </c>
      <c r="D25" s="67">
        <f>Q25*'Inflation factors 2022'!B31</f>
        <v>3.5035359598580738</v>
      </c>
      <c r="E25" s="67" t="s">
        <v>36</v>
      </c>
      <c r="F25" s="67" t="s">
        <v>36</v>
      </c>
      <c r="G25" s="67" t="s">
        <v>36</v>
      </c>
      <c r="H25" s="67" t="s">
        <v>36</v>
      </c>
      <c r="I25" s="174" t="s">
        <v>36</v>
      </c>
      <c r="J25" s="174" t="s">
        <v>36</v>
      </c>
      <c r="K25" s="176">
        <f>X25*'Inflation factors 2022'!B31</f>
        <v>86.532256479281358</v>
      </c>
      <c r="L25" s="60">
        <f t="shared" si="1"/>
        <v>1778.4011390576836</v>
      </c>
      <c r="M25" s="69"/>
      <c r="N25" s="131">
        <v>1965</v>
      </c>
      <c r="O25" s="55">
        <v>113.46907780878043</v>
      </c>
      <c r="P25" s="55">
        <v>25.669985014455751</v>
      </c>
      <c r="Q25" s="55">
        <v>0.28872821335647603</v>
      </c>
      <c r="R25" s="67" t="s">
        <v>36</v>
      </c>
      <c r="S25" s="67" t="s">
        <v>36</v>
      </c>
      <c r="T25" s="67" t="s">
        <v>36</v>
      </c>
      <c r="U25" s="67" t="s">
        <v>36</v>
      </c>
      <c r="V25" s="68" t="s">
        <v>36</v>
      </c>
      <c r="W25" s="67" t="s">
        <v>36</v>
      </c>
      <c r="X25" s="55">
        <v>7.1311680819680676</v>
      </c>
      <c r="Y25" s="55">
        <v>146.55895911856072</v>
      </c>
    </row>
    <row r="26" spans="1:25" x14ac:dyDescent="0.2">
      <c r="A26" s="168">
        <f t="shared" si="2"/>
        <v>1966</v>
      </c>
      <c r="B26" s="67">
        <f>O26*'Inflation factors 2022'!B32</f>
        <v>1676.4998001108891</v>
      </c>
      <c r="C26" s="67">
        <f>P26*'Inflation factors 2022'!B32</f>
        <v>355.9290586502616</v>
      </c>
      <c r="D26" s="67">
        <f>Q26*'Inflation factors 2022'!B32</f>
        <v>4.3903941416455661</v>
      </c>
      <c r="E26" s="67" t="s">
        <v>36</v>
      </c>
      <c r="F26" s="67" t="s">
        <v>36</v>
      </c>
      <c r="G26" s="67" t="s">
        <v>36</v>
      </c>
      <c r="H26" s="67" t="s">
        <v>36</v>
      </c>
      <c r="I26" s="174" t="s">
        <v>36</v>
      </c>
      <c r="J26" s="174" t="s">
        <v>36</v>
      </c>
      <c r="K26" s="176">
        <f>X26*'Inflation factors 2022'!B32</f>
        <v>100.34849963684235</v>
      </c>
      <c r="L26" s="60">
        <f t="shared" si="1"/>
        <v>2137.1677525396385</v>
      </c>
      <c r="M26" s="69"/>
      <c r="N26" s="131">
        <v>1966</v>
      </c>
      <c r="O26" s="55">
        <v>143.58475746460064</v>
      </c>
      <c r="P26" s="55">
        <v>30.483742114088596</v>
      </c>
      <c r="Q26" s="55">
        <v>0.3760177471900002</v>
      </c>
      <c r="R26" s="67" t="s">
        <v>36</v>
      </c>
      <c r="S26" s="67" t="s">
        <v>36</v>
      </c>
      <c r="T26" s="67" t="s">
        <v>36</v>
      </c>
      <c r="U26" s="67" t="s">
        <v>36</v>
      </c>
      <c r="V26" s="68" t="s">
        <v>36</v>
      </c>
      <c r="W26" s="67" t="s">
        <v>36</v>
      </c>
      <c r="X26" s="55">
        <v>8.5944030421832132</v>
      </c>
      <c r="Y26" s="55">
        <v>183.03892036806243</v>
      </c>
    </row>
    <row r="27" spans="1:25" x14ac:dyDescent="0.2">
      <c r="A27" s="168">
        <f t="shared" si="2"/>
        <v>1967</v>
      </c>
      <c r="B27" s="67">
        <f>O27*'Inflation factors 2022'!B33</f>
        <v>1840.3879033589212</v>
      </c>
      <c r="C27" s="67">
        <f>P27*'Inflation factors 2022'!B33</f>
        <v>534.36736714115636</v>
      </c>
      <c r="D27" s="67">
        <f>Q27*'Inflation factors 2022'!B33</f>
        <v>5.5474701272736802</v>
      </c>
      <c r="E27" s="67" t="s">
        <v>36</v>
      </c>
      <c r="F27" s="67" t="s">
        <v>36</v>
      </c>
      <c r="G27" s="67" t="s">
        <v>36</v>
      </c>
      <c r="H27" s="67" t="s">
        <v>36</v>
      </c>
      <c r="I27" s="174" t="s">
        <v>36</v>
      </c>
      <c r="J27" s="174" t="s">
        <v>36</v>
      </c>
      <c r="K27" s="176">
        <f>X27*'Inflation factors 2022'!B33</f>
        <v>113.23264873004662</v>
      </c>
      <c r="L27" s="60">
        <f t="shared" si="1"/>
        <v>2493.5353893573979</v>
      </c>
      <c r="M27" s="69"/>
      <c r="N27" s="131">
        <v>1967</v>
      </c>
      <c r="O27" s="55">
        <v>166.47530244393874</v>
      </c>
      <c r="P27" s="55">
        <v>48.337075514697105</v>
      </c>
      <c r="Q27" s="55">
        <v>0.50180549739056435</v>
      </c>
      <c r="R27" s="67" t="s">
        <v>36</v>
      </c>
      <c r="S27" s="67" t="s">
        <v>36</v>
      </c>
      <c r="T27" s="67" t="s">
        <v>36</v>
      </c>
      <c r="U27" s="67" t="s">
        <v>36</v>
      </c>
      <c r="V27" s="68" t="s">
        <v>36</v>
      </c>
      <c r="W27" s="67" t="s">
        <v>36</v>
      </c>
      <c r="X27" s="55">
        <v>10.242644721506021</v>
      </c>
      <c r="Y27" s="55">
        <v>225.55682817753245</v>
      </c>
    </row>
    <row r="28" spans="1:25" x14ac:dyDescent="0.2">
      <c r="A28" s="168">
        <f t="shared" si="2"/>
        <v>1968</v>
      </c>
      <c r="B28" s="67">
        <f>O28*'Inflation factors 2022'!B34</f>
        <v>1895.8497470022446</v>
      </c>
      <c r="C28" s="67">
        <f>P28*'Inflation factors 2022'!B34</f>
        <v>570.45785916610669</v>
      </c>
      <c r="D28" s="67">
        <f>Q28*'Inflation factors 2022'!B34</f>
        <v>8.6553372077855375</v>
      </c>
      <c r="E28" s="67" t="s">
        <v>36</v>
      </c>
      <c r="F28" s="67" t="s">
        <v>36</v>
      </c>
      <c r="G28" s="67" t="s">
        <v>36</v>
      </c>
      <c r="H28" s="67" t="s">
        <v>36</v>
      </c>
      <c r="I28" s="174" t="s">
        <v>36</v>
      </c>
      <c r="J28" s="174" t="s">
        <v>36</v>
      </c>
      <c r="K28" s="176">
        <f>X28*'Inflation factors 2022'!B34</f>
        <v>116.64643758634411</v>
      </c>
      <c r="L28" s="60">
        <f t="shared" si="1"/>
        <v>2591.6093809624813</v>
      </c>
      <c r="M28" s="69"/>
      <c r="N28" s="131">
        <v>1968</v>
      </c>
      <c r="O28" s="55">
        <v>185.88149815077375</v>
      </c>
      <c r="P28" s="55">
        <v>55.931416327347527</v>
      </c>
      <c r="Q28" s="55">
        <v>0.84862582054684621</v>
      </c>
      <c r="R28" s="67" t="s">
        <v>36</v>
      </c>
      <c r="S28" s="67" t="s">
        <v>36</v>
      </c>
      <c r="T28" s="67" t="s">
        <v>36</v>
      </c>
      <c r="U28" s="67" t="s">
        <v>36</v>
      </c>
      <c r="V28" s="68" t="s">
        <v>36</v>
      </c>
      <c r="W28" s="67" t="s">
        <v>36</v>
      </c>
      <c r="X28" s="55">
        <v>11.436778999382749</v>
      </c>
      <c r="Y28" s="55">
        <v>254.09831929805088</v>
      </c>
    </row>
    <row r="29" spans="1:25" x14ac:dyDescent="0.2">
      <c r="A29" s="168">
        <f t="shared" si="2"/>
        <v>1969</v>
      </c>
      <c r="B29" s="67">
        <f>O29*'Inflation factors 2022'!B35</f>
        <v>2019.5771307305847</v>
      </c>
      <c r="C29" s="67">
        <f>P29*'Inflation factors 2022'!B35</f>
        <v>613.73844250025604</v>
      </c>
      <c r="D29" s="67">
        <f>Q29*'Inflation factors 2022'!B35</f>
        <v>11.439361706536365</v>
      </c>
      <c r="E29" s="67" t="s">
        <v>36</v>
      </c>
      <c r="F29" s="67" t="s">
        <v>36</v>
      </c>
      <c r="G29" s="67" t="s">
        <v>36</v>
      </c>
      <c r="H29" s="67" t="s">
        <v>36</v>
      </c>
      <c r="I29" s="174" t="s">
        <v>36</v>
      </c>
      <c r="J29" s="174" t="s">
        <v>36</v>
      </c>
      <c r="K29" s="176">
        <f>X29*'Inflation factors 2022'!B35</f>
        <v>128.63202505370757</v>
      </c>
      <c r="L29" s="60">
        <f t="shared" si="1"/>
        <v>2773.386959991084</v>
      </c>
      <c r="M29" s="69"/>
      <c r="N29" s="131">
        <v>1969</v>
      </c>
      <c r="O29" s="55">
        <v>202.5356684545043</v>
      </c>
      <c r="P29" s="55">
        <v>61.549481728904603</v>
      </c>
      <c r="Q29" s="55">
        <v>1.1472098463939666</v>
      </c>
      <c r="R29" s="67" t="s">
        <v>36</v>
      </c>
      <c r="S29" s="67" t="s">
        <v>36</v>
      </c>
      <c r="T29" s="67" t="s">
        <v>36</v>
      </c>
      <c r="U29" s="67" t="s">
        <v>36</v>
      </c>
      <c r="V29" s="68" t="s">
        <v>36</v>
      </c>
      <c r="W29" s="67" t="s">
        <v>36</v>
      </c>
      <c r="X29" s="55">
        <v>12.900013959597896</v>
      </c>
      <c r="Y29" s="55">
        <v>278.13237398940083</v>
      </c>
    </row>
    <row r="30" spans="1:25" ht="13.5" customHeight="1" x14ac:dyDescent="0.2">
      <c r="A30" s="168">
        <f t="shared" si="2"/>
        <v>1970</v>
      </c>
      <c r="B30" s="67">
        <f>O30*'Inflation factors 2022'!B36</f>
        <v>2252.8625822740601</v>
      </c>
      <c r="C30" s="67">
        <f>P30*'Inflation factors 2022'!B36</f>
        <v>750.9644789658696</v>
      </c>
      <c r="D30" s="67">
        <f>Q30*'Inflation factors 2022'!B36</f>
        <v>11.926699643200283</v>
      </c>
      <c r="E30" s="67" t="s">
        <v>36</v>
      </c>
      <c r="F30" s="67" t="s">
        <v>36</v>
      </c>
      <c r="G30" s="67" t="s">
        <v>36</v>
      </c>
      <c r="H30" s="67" t="s">
        <v>36</v>
      </c>
      <c r="I30" s="174" t="s">
        <v>36</v>
      </c>
      <c r="J30" s="174" t="s">
        <v>36</v>
      </c>
      <c r="K30" s="176">
        <f>X30*'Inflation factors 2022'!B36</f>
        <v>147.74303868344248</v>
      </c>
      <c r="L30" s="60">
        <f t="shared" si="1"/>
        <v>3163.4967995665725</v>
      </c>
      <c r="M30" s="69"/>
      <c r="N30" s="131">
        <v>1970</v>
      </c>
      <c r="O30" s="55">
        <v>232.09782482554706</v>
      </c>
      <c r="P30" s="55">
        <v>77.367001192452406</v>
      </c>
      <c r="Q30" s="55">
        <v>1.2287305343498611</v>
      </c>
      <c r="R30" s="67" t="s">
        <v>36</v>
      </c>
      <c r="S30" s="67" t="s">
        <v>36</v>
      </c>
      <c r="T30" s="67" t="s">
        <v>36</v>
      </c>
      <c r="U30" s="67" t="s">
        <v>36</v>
      </c>
      <c r="V30" s="68" t="s">
        <v>36</v>
      </c>
      <c r="W30" s="67">
        <v>0.74002687643064857</v>
      </c>
      <c r="X30" s="55">
        <v>15.221007344766749</v>
      </c>
      <c r="Y30" s="55">
        <v>326.65459077354672</v>
      </c>
    </row>
    <row r="31" spans="1:25" x14ac:dyDescent="0.2">
      <c r="A31" s="168">
        <f t="shared" si="2"/>
        <v>1971</v>
      </c>
      <c r="B31" s="67">
        <f>O31*'Inflation factors 2022'!B37</f>
        <v>2594.2377368897137</v>
      </c>
      <c r="C31" s="67">
        <f>P31*'Inflation factors 2022'!B37</f>
        <v>873.07591963258517</v>
      </c>
      <c r="D31" s="67">
        <f>Q31*'Inflation factors 2022'!B37</f>
        <v>14.314398917795582</v>
      </c>
      <c r="E31" s="67" t="s">
        <v>36</v>
      </c>
      <c r="F31" s="67" t="s">
        <v>36</v>
      </c>
      <c r="G31" s="67" t="s">
        <v>36</v>
      </c>
      <c r="H31" s="67" t="s">
        <v>36</v>
      </c>
      <c r="I31" s="174" t="s">
        <v>36</v>
      </c>
      <c r="J31" s="174" t="s">
        <v>36</v>
      </c>
      <c r="K31" s="176">
        <f>X31*'Inflation factors 2022'!B37</f>
        <v>159.29418070378523</v>
      </c>
      <c r="L31" s="60">
        <f t="shared" si="1"/>
        <v>3640.9222361438797</v>
      </c>
      <c r="M31" s="69"/>
      <c r="N31" s="131">
        <v>1971</v>
      </c>
      <c r="O31" s="55">
        <v>284.59038671449929</v>
      </c>
      <c r="P31" s="55">
        <v>95.777272092745534</v>
      </c>
      <c r="Q31" s="55">
        <v>1.5703033942005438</v>
      </c>
      <c r="R31" s="67" t="s">
        <v>36</v>
      </c>
      <c r="S31" s="67" t="s">
        <v>36</v>
      </c>
      <c r="T31" s="67" t="s">
        <v>36</v>
      </c>
      <c r="U31" s="67" t="s">
        <v>36</v>
      </c>
      <c r="V31" s="68" t="s">
        <v>36</v>
      </c>
      <c r="W31" s="67">
        <v>0.8409396323075552</v>
      </c>
      <c r="X31" s="55">
        <v>17.474725559350997</v>
      </c>
      <c r="Y31" s="55">
        <v>400.2536273931039</v>
      </c>
    </row>
    <row r="32" spans="1:25" x14ac:dyDescent="0.2">
      <c r="A32" s="168">
        <f t="shared" si="2"/>
        <v>1972</v>
      </c>
      <c r="B32" s="67">
        <f>O32*'Inflation factors 2022'!B38</f>
        <v>2788.8481145945316</v>
      </c>
      <c r="C32" s="67">
        <f>P32*'Inflation factors 2022'!B38</f>
        <v>1029.7360347526153</v>
      </c>
      <c r="D32" s="67">
        <f>Q32*'Inflation factors 2022'!B38</f>
        <v>16.378974251177411</v>
      </c>
      <c r="E32" s="67" t="s">
        <v>36</v>
      </c>
      <c r="F32" s="67" t="s">
        <v>36</v>
      </c>
      <c r="G32" s="67" t="s">
        <v>36</v>
      </c>
      <c r="H32" s="67" t="s">
        <v>36</v>
      </c>
      <c r="I32" s="174" t="s">
        <v>36</v>
      </c>
      <c r="J32" s="174" t="s">
        <v>36</v>
      </c>
      <c r="K32" s="176">
        <f>X32*'Inflation factors 2022'!B38</f>
        <v>196.31989125692704</v>
      </c>
      <c r="L32" s="60">
        <f t="shared" si="1"/>
        <v>4031.2830148552516</v>
      </c>
      <c r="M32" s="69"/>
      <c r="N32" s="131">
        <v>1972</v>
      </c>
      <c r="O32" s="55">
        <v>327.80040466015106</v>
      </c>
      <c r="P32" s="55">
        <v>121.03487713031031</v>
      </c>
      <c r="Q32" s="55">
        <v>1.9251799190343322</v>
      </c>
      <c r="R32" s="67" t="s">
        <v>36</v>
      </c>
      <c r="S32" s="67" t="s">
        <v>36</v>
      </c>
      <c r="T32" s="67" t="s">
        <v>36</v>
      </c>
      <c r="U32" s="67" t="s">
        <v>36</v>
      </c>
      <c r="V32" s="68" t="s">
        <v>36</v>
      </c>
      <c r="W32" s="67">
        <v>0.92503359553831066</v>
      </c>
      <c r="X32" s="55">
        <v>23.075383510519313</v>
      </c>
      <c r="Y32" s="55">
        <v>474.76087881555333</v>
      </c>
    </row>
    <row r="33" spans="1:25" x14ac:dyDescent="0.2">
      <c r="A33" s="168">
        <f t="shared" si="2"/>
        <v>1973</v>
      </c>
      <c r="B33" s="67">
        <f>O33*'Inflation factors 2022'!B39</f>
        <v>3041.0933114913846</v>
      </c>
      <c r="C33" s="67">
        <f>P33*'Inflation factors 2022'!B39</f>
        <v>1062.0508926168334</v>
      </c>
      <c r="D33" s="67">
        <f>Q33*'Inflation factors 2022'!B39</f>
        <v>16.846028582476702</v>
      </c>
      <c r="E33" s="67" t="s">
        <v>36</v>
      </c>
      <c r="F33" s="67" t="s">
        <v>36</v>
      </c>
      <c r="G33" s="67" t="s">
        <v>36</v>
      </c>
      <c r="H33" s="67" t="s">
        <v>36</v>
      </c>
      <c r="I33" s="174" t="s">
        <v>36</v>
      </c>
      <c r="J33" s="174" t="s">
        <v>36</v>
      </c>
      <c r="K33" s="176">
        <f>X33*'Inflation factors 2022'!B39</f>
        <v>207.88236484663923</v>
      </c>
      <c r="L33" s="60">
        <f t="shared" si="1"/>
        <v>4327.8725975373345</v>
      </c>
      <c r="M33" s="69"/>
      <c r="N33" s="131">
        <v>1973</v>
      </c>
      <c r="O33" s="55">
        <v>399.32401908596592</v>
      </c>
      <c r="P33" s="55">
        <v>139.4572239237234</v>
      </c>
      <c r="Q33" s="55">
        <v>2.2120412464070855</v>
      </c>
      <c r="R33" s="67" t="s">
        <v>36</v>
      </c>
      <c r="S33" s="67" t="s">
        <v>36</v>
      </c>
      <c r="T33" s="67" t="s">
        <v>36</v>
      </c>
      <c r="U33" s="67" t="s">
        <v>36</v>
      </c>
      <c r="V33" s="68" t="s">
        <v>36</v>
      </c>
      <c r="W33" s="67">
        <v>1.0932215219998216</v>
      </c>
      <c r="X33" s="55">
        <v>27.296900464703242</v>
      </c>
      <c r="Y33" s="55">
        <v>569.38340624279954</v>
      </c>
    </row>
    <row r="34" spans="1:25" x14ac:dyDescent="0.2">
      <c r="A34" s="168">
        <f t="shared" si="2"/>
        <v>1974</v>
      </c>
      <c r="B34" s="67">
        <f>O34*'Inflation factors 2022'!B40</f>
        <v>3505.1278165730582</v>
      </c>
      <c r="C34" s="67">
        <f>P34*'Inflation factors 2022'!B40</f>
        <v>1155.5952333407731</v>
      </c>
      <c r="D34" s="67">
        <f>Q34*'Inflation factors 2022'!B40</f>
        <v>23.843405735629371</v>
      </c>
      <c r="E34" s="67" t="s">
        <v>36</v>
      </c>
      <c r="F34" s="67" t="s">
        <v>36</v>
      </c>
      <c r="G34" s="67" t="s">
        <v>36</v>
      </c>
      <c r="H34" s="67" t="s">
        <v>36</v>
      </c>
      <c r="I34" s="174" t="s">
        <v>36</v>
      </c>
      <c r="J34" s="174" t="s">
        <v>36</v>
      </c>
      <c r="K34" s="176">
        <f>X34*'Inflation factors 2022'!B40</f>
        <v>205.65005633338535</v>
      </c>
      <c r="L34" s="60">
        <f t="shared" si="1"/>
        <v>4890.216511982846</v>
      </c>
      <c r="M34" s="69"/>
      <c r="N34" s="131">
        <v>1974</v>
      </c>
      <c r="O34" s="55">
        <v>540.35751707527925</v>
      </c>
      <c r="P34" s="55">
        <v>178.14887322498666</v>
      </c>
      <c r="Q34" s="55">
        <v>3.6757471328163236</v>
      </c>
      <c r="R34" s="67" t="s">
        <v>36</v>
      </c>
      <c r="S34" s="67" t="s">
        <v>36</v>
      </c>
      <c r="T34" s="67" t="s">
        <v>36</v>
      </c>
      <c r="U34" s="67" t="s">
        <v>36</v>
      </c>
      <c r="V34" s="68" t="s">
        <v>36</v>
      </c>
      <c r="W34" s="67">
        <v>2.775100786614932</v>
      </c>
      <c r="X34" s="55">
        <v>31.70342413799483</v>
      </c>
      <c r="Y34" s="55">
        <v>756.6606623576921</v>
      </c>
    </row>
    <row r="35" spans="1:25" ht="18" customHeight="1" x14ac:dyDescent="0.2">
      <c r="A35" s="168">
        <f t="shared" si="2"/>
        <v>1975</v>
      </c>
      <c r="B35" s="67">
        <f>O35*'Inflation factors 2022'!B41</f>
        <v>3576.6883348445726</v>
      </c>
      <c r="C35" s="67">
        <f>P35*'Inflation factors 2022'!B41</f>
        <v>1246.094768238318</v>
      </c>
      <c r="D35" s="67">
        <f>Q35*'Inflation factors 2022'!B41</f>
        <v>28.15196265936747</v>
      </c>
      <c r="E35" s="67" t="s">
        <v>36</v>
      </c>
      <c r="F35" s="67" t="s">
        <v>36</v>
      </c>
      <c r="G35" s="67" t="s">
        <v>36</v>
      </c>
      <c r="H35" s="67" t="s">
        <v>36</v>
      </c>
      <c r="I35" s="174" t="s">
        <v>36</v>
      </c>
      <c r="J35" s="174" t="s">
        <v>36</v>
      </c>
      <c r="K35" s="176">
        <f>X35*'Inflation factors 2022'!B41</f>
        <v>227.99385548474575</v>
      </c>
      <c r="L35" s="60">
        <f t="shared" si="1"/>
        <v>5078.9289212270041</v>
      </c>
      <c r="M35" s="69"/>
      <c r="N35" s="131">
        <v>1975</v>
      </c>
      <c r="O35" s="55">
        <v>649.59222837229413</v>
      </c>
      <c r="P35" s="55">
        <v>226.31367384660922</v>
      </c>
      <c r="Q35" s="55">
        <v>5.1129129644299347</v>
      </c>
      <c r="R35" s="67" t="s">
        <v>36</v>
      </c>
      <c r="S35" s="67" t="s">
        <v>36</v>
      </c>
      <c r="T35" s="67" t="s">
        <v>36</v>
      </c>
      <c r="U35" s="67" t="s">
        <v>36</v>
      </c>
      <c r="V35" s="68" t="s">
        <v>36</v>
      </c>
      <c r="W35" s="67">
        <v>3.6496780042147892</v>
      </c>
      <c r="X35" s="55">
        <v>41.407867494824011</v>
      </c>
      <c r="Y35" s="55">
        <v>926.07636068237207</v>
      </c>
    </row>
    <row r="36" spans="1:25" x14ac:dyDescent="0.2">
      <c r="A36" s="168">
        <f t="shared" si="2"/>
        <v>1976</v>
      </c>
      <c r="B36" s="67">
        <f>O36*'Inflation factors 2022'!B42</f>
        <v>3648.2033619009044</v>
      </c>
      <c r="C36" s="67">
        <f>P36*'Inflation factors 2022'!B42</f>
        <v>1333.422580760051</v>
      </c>
      <c r="D36" s="67">
        <f>Q36*'Inflation factors 2022'!B42</f>
        <v>31.01924492414355</v>
      </c>
      <c r="E36" s="67" t="s">
        <v>36</v>
      </c>
      <c r="F36" s="67" t="s">
        <v>36</v>
      </c>
      <c r="G36" s="67" t="s">
        <v>36</v>
      </c>
      <c r="H36" s="67" t="s">
        <v>36</v>
      </c>
      <c r="I36" s="174" t="s">
        <v>36</v>
      </c>
      <c r="J36" s="174" t="s">
        <v>36</v>
      </c>
      <c r="K36" s="176">
        <f>X36*'Inflation factors 2022'!B42</f>
        <v>250.42168487063151</v>
      </c>
      <c r="L36" s="60">
        <f t="shared" si="1"/>
        <v>5263.0668724557318</v>
      </c>
      <c r="M36" s="69"/>
      <c r="N36" s="131">
        <v>1976</v>
      </c>
      <c r="O36" s="55">
        <v>757.60251474587642</v>
      </c>
      <c r="P36" s="55">
        <v>276.90460212623179</v>
      </c>
      <c r="Q36" s="55">
        <v>6.4415975834758719</v>
      </c>
      <c r="R36" s="67" t="s">
        <v>36</v>
      </c>
      <c r="S36" s="67" t="s">
        <v>36</v>
      </c>
      <c r="T36" s="67" t="s">
        <v>36</v>
      </c>
      <c r="U36" s="67" t="s">
        <v>36</v>
      </c>
      <c r="V36" s="68" t="s">
        <v>36</v>
      </c>
      <c r="W36" s="67">
        <v>4.3224297100608338</v>
      </c>
      <c r="X36" s="55">
        <v>52.003706861899211</v>
      </c>
      <c r="Y36" s="55">
        <v>1097.2748510275442</v>
      </c>
    </row>
    <row r="37" spans="1:25" x14ac:dyDescent="0.2">
      <c r="A37" s="168">
        <f t="shared" si="2"/>
        <v>1977</v>
      </c>
      <c r="B37" s="67">
        <f>O37*'Inflation factors 2022'!B43</f>
        <v>3662.0977389307413</v>
      </c>
      <c r="C37" s="67">
        <f>P37*'Inflation factors 2022'!B43</f>
        <v>1276.2204302783057</v>
      </c>
      <c r="D37" s="67">
        <f>Q37*'Inflation factors 2022'!B43</f>
        <v>31.127327567763555</v>
      </c>
      <c r="E37" s="67" t="s">
        <v>36</v>
      </c>
      <c r="F37" s="67" t="s">
        <v>36</v>
      </c>
      <c r="G37" s="67" t="s">
        <v>36</v>
      </c>
      <c r="H37" s="67" t="s">
        <v>36</v>
      </c>
      <c r="I37" s="174" t="s">
        <v>36</v>
      </c>
      <c r="J37" s="174" t="s">
        <v>36</v>
      </c>
      <c r="K37" s="176">
        <f>X37*'Inflation factors 2022'!B43</f>
        <v>226.80535444871597</v>
      </c>
      <c r="L37" s="60">
        <f t="shared" si="1"/>
        <v>5196.2508512255263</v>
      </c>
      <c r="M37" s="69"/>
      <c r="N37" s="131">
        <v>1977</v>
      </c>
      <c r="O37" s="55">
        <v>856.78293498022947</v>
      </c>
      <c r="P37" s="55">
        <v>298.58402584712053</v>
      </c>
      <c r="Q37" s="55">
        <v>7.2825372157834272</v>
      </c>
      <c r="R37" s="67" t="s">
        <v>36</v>
      </c>
      <c r="S37" s="67" t="s">
        <v>36</v>
      </c>
      <c r="T37" s="67" t="s">
        <v>36</v>
      </c>
      <c r="U37" s="67" t="s">
        <v>36</v>
      </c>
      <c r="V37" s="68" t="s">
        <v>36</v>
      </c>
      <c r="W37" s="67">
        <v>5.1801881350145402</v>
      </c>
      <c r="X37" s="55">
        <v>53.063290798606729</v>
      </c>
      <c r="Y37" s="55">
        <v>1220.8929769767544</v>
      </c>
    </row>
    <row r="38" spans="1:25" x14ac:dyDescent="0.2">
      <c r="A38" s="168">
        <f t="shared" si="2"/>
        <v>1978</v>
      </c>
      <c r="B38" s="67">
        <f>O38*'Inflation factors 2022'!B44</f>
        <v>3722.5835587953197</v>
      </c>
      <c r="C38" s="67">
        <f>P38*'Inflation factors 2022'!B44</f>
        <v>1246.6985409317037</v>
      </c>
      <c r="D38" s="67">
        <f>Q38*'Inflation factors 2022'!B44</f>
        <v>27.270695083644384</v>
      </c>
      <c r="E38" s="67" t="s">
        <v>36</v>
      </c>
      <c r="F38" s="67" t="s">
        <v>36</v>
      </c>
      <c r="G38" s="67" t="s">
        <v>36</v>
      </c>
      <c r="H38" s="67" t="s">
        <v>36</v>
      </c>
      <c r="I38" s="174" t="s">
        <v>36</v>
      </c>
      <c r="J38" s="174" t="s">
        <v>36</v>
      </c>
      <c r="K38" s="176">
        <f>X38*'Inflation factors 2022'!B44</f>
        <v>226.38687315760669</v>
      </c>
      <c r="L38" s="60">
        <f t="shared" si="1"/>
        <v>5222.939667968275</v>
      </c>
      <c r="M38" s="69"/>
      <c r="N38" s="131">
        <v>1978</v>
      </c>
      <c r="O38" s="55">
        <v>936.70583763473951</v>
      </c>
      <c r="P38" s="55">
        <v>313.70412043601038</v>
      </c>
      <c r="Q38" s="55">
        <v>6.8620673996296491</v>
      </c>
      <c r="R38" s="67" t="s">
        <v>36</v>
      </c>
      <c r="S38" s="67" t="s">
        <v>36</v>
      </c>
      <c r="T38" s="67" t="s">
        <v>36</v>
      </c>
      <c r="U38" s="67" t="s">
        <v>36</v>
      </c>
      <c r="V38" s="68" t="s">
        <v>36</v>
      </c>
      <c r="W38" s="67">
        <v>6.0043089746759444</v>
      </c>
      <c r="X38" s="55">
        <v>56.965250692513784</v>
      </c>
      <c r="Y38" s="55">
        <v>1320.2415851375692</v>
      </c>
    </row>
    <row r="39" spans="1:25" x14ac:dyDescent="0.2">
      <c r="A39" s="168">
        <f t="shared" si="2"/>
        <v>1979</v>
      </c>
      <c r="B39" s="67">
        <f>O39*'Inflation factors 2022'!B45</f>
        <v>3684.980487216551</v>
      </c>
      <c r="C39" s="67">
        <f>P39*'Inflation factors 2022'!B45</f>
        <v>1235.8018135789366</v>
      </c>
      <c r="D39" s="67">
        <f>Q39*'Inflation factors 2022'!B45</f>
        <v>33.014514904825667</v>
      </c>
      <c r="E39" s="67" t="s">
        <v>36</v>
      </c>
      <c r="F39" s="67" t="s">
        <v>36</v>
      </c>
      <c r="G39" s="67" t="s">
        <v>36</v>
      </c>
      <c r="H39" s="67" t="s">
        <v>36</v>
      </c>
      <c r="I39" s="174" t="s">
        <v>36</v>
      </c>
      <c r="J39" s="174" t="s">
        <v>36</v>
      </c>
      <c r="K39" s="176">
        <f>X39*'Inflation factors 2022'!B45</f>
        <v>635.6228492242285</v>
      </c>
      <c r="L39" s="60">
        <f t="shared" si="1"/>
        <v>5589.4196649245423</v>
      </c>
      <c r="M39" s="69"/>
      <c r="N39" s="131">
        <v>1979</v>
      </c>
      <c r="O39" s="55">
        <v>994.94931656836081</v>
      </c>
      <c r="P39" s="55">
        <v>333.66802730699175</v>
      </c>
      <c r="Q39" s="55">
        <v>8.9139601024600843</v>
      </c>
      <c r="R39" s="67" t="s">
        <v>36</v>
      </c>
      <c r="S39" s="67" t="s">
        <v>36</v>
      </c>
      <c r="T39" s="67" t="s">
        <v>36</v>
      </c>
      <c r="U39" s="67" t="s">
        <v>36</v>
      </c>
      <c r="V39" s="68" t="s">
        <v>36</v>
      </c>
      <c r="W39" s="67">
        <v>6.7275170584604416</v>
      </c>
      <c r="X39" s="55">
        <v>171.61896016132584</v>
      </c>
      <c r="Y39" s="55">
        <v>1515.8777811975992</v>
      </c>
    </row>
    <row r="40" spans="1:25" ht="14.25" customHeight="1" x14ac:dyDescent="0.2">
      <c r="A40" s="168">
        <f t="shared" si="2"/>
        <v>1980</v>
      </c>
      <c r="B40" s="67">
        <f>O40*'Inflation factors 2022'!B46</f>
        <v>3853.3413910980953</v>
      </c>
      <c r="C40" s="67">
        <f>P40*'Inflation factors 2022'!B46</f>
        <v>1181.9370268514901</v>
      </c>
      <c r="D40" s="67">
        <f>Q40*'Inflation factors 2022'!B46</f>
        <v>35.230868909409523</v>
      </c>
      <c r="E40" s="67" t="s">
        <v>36</v>
      </c>
      <c r="F40" s="67" t="s">
        <v>36</v>
      </c>
      <c r="G40" s="67" t="s">
        <v>36</v>
      </c>
      <c r="H40" s="67" t="s">
        <v>36</v>
      </c>
      <c r="I40" s="174" t="s">
        <v>36</v>
      </c>
      <c r="J40" s="174" t="s">
        <v>36</v>
      </c>
      <c r="K40" s="176">
        <f>X40*'Inflation factors 2022'!B46</f>
        <v>294.85613107859223</v>
      </c>
      <c r="L40" s="60">
        <f t="shared" si="1"/>
        <v>5365.3654179375881</v>
      </c>
      <c r="M40" s="69"/>
      <c r="N40" s="131">
        <v>1980</v>
      </c>
      <c r="O40" s="55">
        <v>1160.7489744741183</v>
      </c>
      <c r="P40" s="55">
        <v>356.03702152637271</v>
      </c>
      <c r="Q40" s="55">
        <v>10.612658159721347</v>
      </c>
      <c r="R40" s="67" t="s">
        <v>36</v>
      </c>
      <c r="S40" s="67" t="s">
        <v>36</v>
      </c>
      <c r="T40" s="67" t="s">
        <v>36</v>
      </c>
      <c r="U40" s="67" t="s">
        <v>36</v>
      </c>
      <c r="V40" s="68" t="s">
        <v>36</v>
      </c>
      <c r="W40" s="67">
        <v>7.7534634098756587</v>
      </c>
      <c r="X40" s="55">
        <v>88.820043964323972</v>
      </c>
      <c r="Y40" s="55">
        <v>1623.972161534412</v>
      </c>
    </row>
    <row r="41" spans="1:25" x14ac:dyDescent="0.2">
      <c r="A41" s="168">
        <f t="shared" si="2"/>
        <v>1981</v>
      </c>
      <c r="B41" s="67">
        <f>O41*'Inflation factors 2022'!B47</f>
        <v>3960.5283439149594</v>
      </c>
      <c r="C41" s="67">
        <f>P41*'Inflation factors 2022'!B47</f>
        <v>1239.5809253994414</v>
      </c>
      <c r="D41" s="67">
        <f>Q41*'Inflation factors 2022'!B47</f>
        <v>42.964163960366655</v>
      </c>
      <c r="E41" s="67" t="s">
        <v>36</v>
      </c>
      <c r="F41" s="67" t="s">
        <v>36</v>
      </c>
      <c r="G41" s="67" t="s">
        <v>36</v>
      </c>
      <c r="H41" s="67" t="s">
        <v>36</v>
      </c>
      <c r="I41" s="174" t="s">
        <v>36</v>
      </c>
      <c r="J41" s="174" t="s">
        <v>36</v>
      </c>
      <c r="K41" s="176">
        <f>X41*'Inflation factors 2022'!B47</f>
        <v>307.72708618480709</v>
      </c>
      <c r="L41" s="60">
        <f t="shared" si="1"/>
        <v>5550.8005194595753</v>
      </c>
      <c r="M41" s="69"/>
      <c r="N41" s="131">
        <v>1981</v>
      </c>
      <c r="O41" s="55">
        <v>1336.4380824558129</v>
      </c>
      <c r="P41" s="55">
        <v>418.28337310977793</v>
      </c>
      <c r="Q41" s="55">
        <v>14.497799260982251</v>
      </c>
      <c r="R41" s="67" t="s">
        <v>36</v>
      </c>
      <c r="S41" s="67" t="s">
        <v>36</v>
      </c>
      <c r="T41" s="67" t="s">
        <v>36</v>
      </c>
      <c r="U41" s="67" t="s">
        <v>36</v>
      </c>
      <c r="V41" s="68" t="s">
        <v>36</v>
      </c>
      <c r="W41" s="67">
        <v>10.999490390582823</v>
      </c>
      <c r="X41" s="55">
        <v>103.83922579733691</v>
      </c>
      <c r="Y41" s="55">
        <v>1884.057971014493</v>
      </c>
    </row>
    <row r="42" spans="1:25" x14ac:dyDescent="0.2">
      <c r="A42" s="168">
        <f t="shared" si="2"/>
        <v>1982</v>
      </c>
      <c r="B42" s="67">
        <f>O42*'Inflation factors 2022'!B48</f>
        <v>4033.3799990141606</v>
      </c>
      <c r="C42" s="67">
        <f>P42*'Inflation factors 2022'!B48</f>
        <v>1913.7599588275955</v>
      </c>
      <c r="D42" s="67">
        <f>Q42*'Inflation factors 2022'!B48</f>
        <v>51.122984316217106</v>
      </c>
      <c r="E42" s="67" t="s">
        <v>36</v>
      </c>
      <c r="F42" s="67" t="s">
        <v>36</v>
      </c>
      <c r="G42" s="67" t="s">
        <v>36</v>
      </c>
      <c r="H42" s="67" t="s">
        <v>36</v>
      </c>
      <c r="I42" s="174" t="s">
        <v>36</v>
      </c>
      <c r="J42" s="174" t="s">
        <v>36</v>
      </c>
      <c r="K42" s="176">
        <f>X42*'Inflation factors 2022'!B48</f>
        <v>314.44511762740137</v>
      </c>
      <c r="L42" s="60">
        <f t="shared" si="1"/>
        <v>6312.7080597853746</v>
      </c>
      <c r="M42" s="69"/>
      <c r="N42" s="131">
        <v>1982</v>
      </c>
      <c r="O42" s="55">
        <v>1487.487659210896</v>
      </c>
      <c r="P42" s="55">
        <v>705.78381460308481</v>
      </c>
      <c r="Q42" s="55">
        <v>18.853866556335387</v>
      </c>
      <c r="R42" s="67" t="s">
        <v>36</v>
      </c>
      <c r="S42" s="67" t="s">
        <v>36</v>
      </c>
      <c r="T42" s="67" t="s">
        <v>36</v>
      </c>
      <c r="U42" s="67" t="s">
        <v>36</v>
      </c>
      <c r="V42" s="68" t="s">
        <v>36</v>
      </c>
      <c r="W42" s="67">
        <v>14.716443565382216</v>
      </c>
      <c r="X42" s="55">
        <v>115.96557529521185</v>
      </c>
      <c r="Y42" s="55">
        <v>2342.8073592309102</v>
      </c>
    </row>
    <row r="43" spans="1:25" x14ac:dyDescent="0.2">
      <c r="A43" s="168">
        <f t="shared" si="2"/>
        <v>1983</v>
      </c>
      <c r="B43" s="67">
        <f>O43*'Inflation factors 2022'!B49</f>
        <v>4463.8480449365297</v>
      </c>
      <c r="C43" s="67">
        <f>P43*'Inflation factors 2022'!B49</f>
        <v>2034.7739198689947</v>
      </c>
      <c r="D43" s="67">
        <f>Q43*'Inflation factors 2022'!B49</f>
        <v>57.26490992920732</v>
      </c>
      <c r="E43" s="67" t="s">
        <v>36</v>
      </c>
      <c r="F43" s="67" t="s">
        <v>36</v>
      </c>
      <c r="G43" s="67" t="s">
        <v>36</v>
      </c>
      <c r="H43" s="67" t="s">
        <v>36</v>
      </c>
      <c r="I43" s="174" t="s">
        <v>36</v>
      </c>
      <c r="J43" s="174" t="s">
        <v>36</v>
      </c>
      <c r="K43" s="176">
        <f>X43*'Inflation factors 2022'!B49</f>
        <v>362.91584150292937</v>
      </c>
      <c r="L43" s="60">
        <f t="shared" si="1"/>
        <v>6918.802716237662</v>
      </c>
      <c r="M43" s="69"/>
      <c r="N43" s="131">
        <v>1983</v>
      </c>
      <c r="O43" s="55">
        <v>1786.9462622756164</v>
      </c>
      <c r="P43" s="55">
        <v>814.55094664574415</v>
      </c>
      <c r="Q43" s="55">
        <v>22.924014376703955</v>
      </c>
      <c r="R43" s="67" t="s">
        <v>36</v>
      </c>
      <c r="S43" s="67" t="s">
        <v>36</v>
      </c>
      <c r="T43" s="67" t="s">
        <v>36</v>
      </c>
      <c r="U43" s="67" t="s">
        <v>36</v>
      </c>
      <c r="V43" s="68" t="s">
        <v>36</v>
      </c>
      <c r="W43" s="67">
        <v>16.415141622643475</v>
      </c>
      <c r="X43" s="55">
        <v>145.28073087745321</v>
      </c>
      <c r="Y43" s="55">
        <v>2786.1170957981612</v>
      </c>
    </row>
    <row r="44" spans="1:25" x14ac:dyDescent="0.2">
      <c r="A44" s="168">
        <f t="shared" si="2"/>
        <v>1984</v>
      </c>
      <c r="B44" s="67">
        <f>O44*'Inflation factors 2022'!B50</f>
        <v>4756.9720723928567</v>
      </c>
      <c r="C44" s="67">
        <f>P44*'Inflation factors 2022'!B50</f>
        <v>2074.2396178039644</v>
      </c>
      <c r="D44" s="67">
        <f>Q44*'Inflation factors 2022'!B50</f>
        <v>72.174098735847778</v>
      </c>
      <c r="E44" s="67" t="s">
        <v>36</v>
      </c>
      <c r="F44" s="67" t="s">
        <v>36</v>
      </c>
      <c r="G44" s="67" t="s">
        <v>36</v>
      </c>
      <c r="H44" s="67" t="s">
        <v>36</v>
      </c>
      <c r="I44" s="174" t="s">
        <v>36</v>
      </c>
      <c r="J44" s="174" t="s">
        <v>36</v>
      </c>
      <c r="K44" s="176">
        <f>X44*'Inflation factors 2022'!B50</f>
        <v>376.93099769608421</v>
      </c>
      <c r="L44" s="60">
        <f t="shared" si="1"/>
        <v>7280.3167866287531</v>
      </c>
      <c r="M44" s="69"/>
      <c r="N44" s="131">
        <v>1984</v>
      </c>
      <c r="O44" s="55">
        <v>2037.462178740037</v>
      </c>
      <c r="P44" s="55">
        <v>888.41908394763971</v>
      </c>
      <c r="Q44" s="55">
        <v>30.91294088362573</v>
      </c>
      <c r="R44" s="67" t="s">
        <v>36</v>
      </c>
      <c r="S44" s="67" t="s">
        <v>36</v>
      </c>
      <c r="T44" s="67" t="s">
        <v>36</v>
      </c>
      <c r="U44" s="67" t="s">
        <v>36</v>
      </c>
      <c r="V44" s="68" t="s">
        <v>36</v>
      </c>
      <c r="W44" s="67">
        <v>17.895195375504773</v>
      </c>
      <c r="X44" s="55">
        <v>161.44359061040444</v>
      </c>
      <c r="Y44" s="55">
        <v>3136.1329895572117</v>
      </c>
    </row>
    <row r="45" spans="1:25" ht="18" customHeight="1" x14ac:dyDescent="0.2">
      <c r="A45" s="168">
        <f t="shared" si="2"/>
        <v>1985</v>
      </c>
      <c r="B45" s="67">
        <f>O45*'Inflation factors 2022'!B51</f>
        <v>4955.7819297569558</v>
      </c>
      <c r="C45" s="67">
        <f>P45*'Inflation factors 2022'!B51</f>
        <v>2168.3748030291958</v>
      </c>
      <c r="D45" s="67">
        <f>Q45*'Inflation factors 2022'!B51</f>
        <v>86.414553604796396</v>
      </c>
      <c r="E45" s="67">
        <f>R45*'Inflation factors 2022'!B51</f>
        <v>431.4793633640349</v>
      </c>
      <c r="F45" s="67" t="s">
        <v>36</v>
      </c>
      <c r="G45" s="67" t="s">
        <v>36</v>
      </c>
      <c r="H45" s="67" t="s">
        <v>36</v>
      </c>
      <c r="I45" s="174" t="s">
        <v>36</v>
      </c>
      <c r="J45" s="174">
        <f>W45*'Inflation factors 2022'!B51</f>
        <v>70.874769072431718</v>
      </c>
      <c r="K45" s="176">
        <f>X45*'Inflation factors 2022'!B51</f>
        <v>409.11542524227855</v>
      </c>
      <c r="L45" s="60">
        <f t="shared" si="1"/>
        <v>8122.0408440696938</v>
      </c>
      <c r="M45" s="69"/>
      <c r="N45" s="131">
        <v>1985</v>
      </c>
      <c r="O45" s="55">
        <v>2247.3775297566485</v>
      </c>
      <c r="P45" s="55">
        <v>983.32753084987041</v>
      </c>
      <c r="Q45" s="55">
        <v>39.187786865532068</v>
      </c>
      <c r="R45" s="55">
        <v>195.66983364532194</v>
      </c>
      <c r="S45" s="67" t="s">
        <v>36</v>
      </c>
      <c r="T45" s="67" t="s">
        <v>36</v>
      </c>
      <c r="U45" s="67" t="s">
        <v>36</v>
      </c>
      <c r="V45" s="68" t="s">
        <v>36</v>
      </c>
      <c r="W45" s="55">
        <v>32.140712746794755</v>
      </c>
      <c r="X45" s="55">
        <v>185.52810167969281</v>
      </c>
      <c r="Y45" s="55">
        <v>3683.2314955438605</v>
      </c>
    </row>
    <row r="46" spans="1:25" x14ac:dyDescent="0.2">
      <c r="A46" s="168">
        <f t="shared" si="2"/>
        <v>1986</v>
      </c>
      <c r="B46" s="67">
        <f>O46*'Inflation factors 2022'!B52</f>
        <v>5043.1076472586656</v>
      </c>
      <c r="C46" s="67">
        <f>P46*'Inflation factors 2022'!B52</f>
        <v>2377.078894367186</v>
      </c>
      <c r="D46" s="67">
        <f>Q46*'Inflation factors 2022'!B52</f>
        <v>96.770098821851946</v>
      </c>
      <c r="E46" s="67">
        <f>R46*'Inflation factors 2022'!B52</f>
        <v>473.79041354361402</v>
      </c>
      <c r="F46" s="67" t="s">
        <v>36</v>
      </c>
      <c r="G46" s="67" t="s">
        <v>36</v>
      </c>
      <c r="H46" s="67" t="s">
        <v>36</v>
      </c>
      <c r="I46" s="174" t="s">
        <v>36</v>
      </c>
      <c r="J46" s="174">
        <f>W46*'Inflation factors 2022'!B52</f>
        <v>156.70097023427525</v>
      </c>
      <c r="K46" s="176">
        <f>X46*'Inflation factors 2022'!B52</f>
        <v>442.7509478837747</v>
      </c>
      <c r="L46" s="60">
        <f t="shared" si="1"/>
        <v>8590.1989721093669</v>
      </c>
      <c r="M46" s="69"/>
      <c r="N46" s="131">
        <v>1986</v>
      </c>
      <c r="O46" s="55">
        <v>2369.1792261000751</v>
      </c>
      <c r="P46" s="55">
        <v>1116.7173753264947</v>
      </c>
      <c r="Q46" s="55">
        <v>45.46119652254643</v>
      </c>
      <c r="R46" s="55">
        <v>222.57990187916371</v>
      </c>
      <c r="S46" s="67" t="s">
        <v>36</v>
      </c>
      <c r="T46" s="67" t="s">
        <v>36</v>
      </c>
      <c r="U46" s="67" t="s">
        <v>36</v>
      </c>
      <c r="V46" s="68" t="s">
        <v>36</v>
      </c>
      <c r="W46" s="55">
        <v>73.615855412203388</v>
      </c>
      <c r="X46" s="55">
        <v>207.9980086549507</v>
      </c>
      <c r="Y46" s="55">
        <v>4035.5515638954339</v>
      </c>
    </row>
    <row r="47" spans="1:25" x14ac:dyDescent="0.2">
      <c r="A47" s="168">
        <f t="shared" si="2"/>
        <v>1987</v>
      </c>
      <c r="B47" s="67">
        <f>O47*'Inflation factors 2022'!B53</f>
        <v>5098.0529079700655</v>
      </c>
      <c r="C47" s="67">
        <f>P47*'Inflation factors 2022'!B53</f>
        <v>2489.2624663871125</v>
      </c>
      <c r="D47" s="67">
        <f>Q47*'Inflation factors 2022'!B53</f>
        <v>109.40902208044579</v>
      </c>
      <c r="E47" s="67">
        <f>R47*'Inflation factors 2022'!B53</f>
        <v>485.60614251046348</v>
      </c>
      <c r="F47" s="67" t="s">
        <v>36</v>
      </c>
      <c r="G47" s="67" t="s">
        <v>36</v>
      </c>
      <c r="H47" s="67" t="s">
        <v>36</v>
      </c>
      <c r="I47" s="174" t="s">
        <v>36</v>
      </c>
      <c r="J47" s="174">
        <f>W47*'Inflation factors 2022'!B53</f>
        <v>280.2570120526571</v>
      </c>
      <c r="K47" s="176">
        <f>X47*'Inflation factors 2022'!B53</f>
        <v>452.65910745214745</v>
      </c>
      <c r="L47" s="60">
        <f t="shared" si="1"/>
        <v>8915.246658452892</v>
      </c>
      <c r="M47" s="69"/>
      <c r="N47" s="131">
        <v>1987</v>
      </c>
      <c r="O47" s="55">
        <v>2482.7397140468875</v>
      </c>
      <c r="P47" s="55">
        <v>1212.2649363492792</v>
      </c>
      <c r="Q47" s="55">
        <v>53.281935103006695</v>
      </c>
      <c r="R47" s="55">
        <v>236.48904339753065</v>
      </c>
      <c r="S47" s="67" t="s">
        <v>36</v>
      </c>
      <c r="T47" s="67" t="s">
        <v>36</v>
      </c>
      <c r="U47" s="67" t="s">
        <v>36</v>
      </c>
      <c r="V47" s="68" t="s">
        <v>36</v>
      </c>
      <c r="W47" s="55">
        <v>136.48450232351621</v>
      </c>
      <c r="X47" s="55">
        <v>220.44391521310251</v>
      </c>
      <c r="Y47" s="55">
        <v>4341.7040464333231</v>
      </c>
    </row>
    <row r="48" spans="1:25" x14ac:dyDescent="0.2">
      <c r="A48" s="168">
        <f t="shared" si="2"/>
        <v>1988</v>
      </c>
      <c r="B48" s="67">
        <f>O48*'Inflation factors 2022'!B54</f>
        <v>5014.6216955155287</v>
      </c>
      <c r="C48" s="67">
        <f>P48*'Inflation factors 2022'!B54</f>
        <v>2580.9216649052446</v>
      </c>
      <c r="D48" s="67">
        <f>Q48*'Inflation factors 2022'!B54</f>
        <v>124.27586526464064</v>
      </c>
      <c r="E48" s="67">
        <f>R48*'Inflation factors 2022'!B54</f>
        <v>416.94141286799305</v>
      </c>
      <c r="F48" s="67" t="s">
        <v>36</v>
      </c>
      <c r="G48" s="67" t="s">
        <v>36</v>
      </c>
      <c r="H48" s="67" t="s">
        <v>36</v>
      </c>
      <c r="I48" s="174" t="s">
        <v>36</v>
      </c>
      <c r="J48" s="174">
        <f>W48*'Inflation factors 2022'!B54</f>
        <v>335.36377203997193</v>
      </c>
      <c r="K48" s="176">
        <f>X48*'Inflation factors 2022'!B54</f>
        <v>530.18882386411588</v>
      </c>
      <c r="L48" s="60">
        <f t="shared" si="1"/>
        <v>9002.3132344574951</v>
      </c>
      <c r="M48" s="69"/>
      <c r="N48" s="131">
        <v>1988</v>
      </c>
      <c r="O48" s="55">
        <v>2561.9057710323204</v>
      </c>
      <c r="P48" s="55">
        <v>1318.5597058729543</v>
      </c>
      <c r="Q48" s="55">
        <v>63.490942239220416</v>
      </c>
      <c r="R48" s="55">
        <v>213.01000886350371</v>
      </c>
      <c r="S48" s="67" t="s">
        <v>36</v>
      </c>
      <c r="T48" s="67" t="s">
        <v>36</v>
      </c>
      <c r="U48" s="67" t="s">
        <v>36</v>
      </c>
      <c r="V48" s="68" t="s">
        <v>36</v>
      </c>
      <c r="W48" s="55">
        <v>171.33304068634126</v>
      </c>
      <c r="X48" s="55">
        <v>270.86665556626349</v>
      </c>
      <c r="Y48" s="55">
        <v>4599.1661242606042</v>
      </c>
    </row>
    <row r="49" spans="1:25" x14ac:dyDescent="0.2">
      <c r="A49" s="168">
        <f t="shared" si="2"/>
        <v>1989</v>
      </c>
      <c r="B49" s="67">
        <f>O49*'Inflation factors 2022'!B55</f>
        <v>4965.0539199417635</v>
      </c>
      <c r="C49" s="67">
        <f>P49*'Inflation factors 2022'!B55</f>
        <v>2681.9037674784345</v>
      </c>
      <c r="D49" s="67">
        <f>Q49*'Inflation factors 2022'!B55</f>
        <v>130.83813425282625</v>
      </c>
      <c r="E49" s="67">
        <f>R49*'Inflation factors 2022'!B55</f>
        <v>279.77616148774786</v>
      </c>
      <c r="F49" s="67" t="s">
        <v>36</v>
      </c>
      <c r="G49" s="67" t="s">
        <v>36</v>
      </c>
      <c r="H49" s="67" t="s">
        <v>36</v>
      </c>
      <c r="I49" s="174" t="s">
        <v>36</v>
      </c>
      <c r="J49" s="174">
        <f>W49*'Inflation factors 2022'!B55</f>
        <v>430.04233786640697</v>
      </c>
      <c r="K49" s="176">
        <f>X49*'Inflation factors 2022'!B55</f>
        <v>525.17488118527001</v>
      </c>
      <c r="L49" s="60">
        <f t="shared" si="1"/>
        <v>9012.7892022124488</v>
      </c>
      <c r="M49" s="69"/>
      <c r="N49" s="131">
        <v>1989</v>
      </c>
      <c r="O49" s="55">
        <v>2703.5872802834974</v>
      </c>
      <c r="P49" s="55">
        <v>1460.3589466726542</v>
      </c>
      <c r="Q49" s="55">
        <v>71.24440564909608</v>
      </c>
      <c r="R49" s="55">
        <v>152.34462378883669</v>
      </c>
      <c r="S49" s="67" t="s">
        <v>36</v>
      </c>
      <c r="T49" s="67" t="s">
        <v>36</v>
      </c>
      <c r="U49" s="67" t="s">
        <v>36</v>
      </c>
      <c r="V49" s="68" t="s">
        <v>36</v>
      </c>
      <c r="W49" s="55">
        <v>234.16805001236185</v>
      </c>
      <c r="X49" s="55">
        <v>285.96993136250717</v>
      </c>
      <c r="Y49" s="55">
        <v>4907.6732377689532</v>
      </c>
    </row>
    <row r="50" spans="1:25" ht="18" customHeight="1" x14ac:dyDescent="0.2">
      <c r="A50" s="168">
        <f t="shared" si="2"/>
        <v>1990</v>
      </c>
      <c r="B50" s="67">
        <f>O50*'Inflation factors 2022'!B56</f>
        <v>4995.1374658223613</v>
      </c>
      <c r="C50" s="67">
        <f>P50*'Inflation factors 2022'!B56</f>
        <v>2869.9243147955044</v>
      </c>
      <c r="D50" s="67">
        <f>Q50*'Inflation factors 2022'!B56</f>
        <v>154.7769390333151</v>
      </c>
      <c r="E50" s="67">
        <f>R50*'Inflation factors 2022'!B56</f>
        <v>250.2751256452928</v>
      </c>
      <c r="F50" s="67" t="s">
        <v>36</v>
      </c>
      <c r="G50" s="67" t="s">
        <v>36</v>
      </c>
      <c r="H50" s="67" t="s">
        <v>36</v>
      </c>
      <c r="I50" s="174" t="s">
        <v>36</v>
      </c>
      <c r="J50" s="174">
        <f>W50*'Inflation factors 2022'!B56</f>
        <v>650.4358197901164</v>
      </c>
      <c r="K50" s="176">
        <f>X50*'Inflation factors 2022'!B56</f>
        <v>542.76743744527084</v>
      </c>
      <c r="L50" s="60">
        <f t="shared" si="1"/>
        <v>9463.3171025318607</v>
      </c>
      <c r="M50" s="69"/>
      <c r="N50" s="131">
        <v>1990</v>
      </c>
      <c r="O50" s="55">
        <v>2885.4993415442682</v>
      </c>
      <c r="P50" s="55">
        <v>1657.8452099237604</v>
      </c>
      <c r="Q50" s="55">
        <v>89.408701706939269</v>
      </c>
      <c r="R50" s="55">
        <v>144.57434158631489</v>
      </c>
      <c r="S50" s="67" t="s">
        <v>36</v>
      </c>
      <c r="T50" s="67" t="s">
        <v>36</v>
      </c>
      <c r="U50" s="67" t="s">
        <v>36</v>
      </c>
      <c r="V50" s="68" t="s">
        <v>36</v>
      </c>
      <c r="W50" s="55">
        <v>375.73182771501564</v>
      </c>
      <c r="X50" s="55">
        <v>313.53593250954884</v>
      </c>
      <c r="Y50" s="55">
        <v>5466.5953549858477</v>
      </c>
    </row>
    <row r="51" spans="1:25" x14ac:dyDescent="0.2">
      <c r="A51" s="168">
        <f t="shared" si="2"/>
        <v>1991</v>
      </c>
      <c r="B51" s="67">
        <f>O51*'Inflation factors 2022'!B57</f>
        <v>5135.1155369106227</v>
      </c>
      <c r="C51" s="67">
        <f>P51*'Inflation factors 2022'!B57</f>
        <v>3068.8000496727609</v>
      </c>
      <c r="D51" s="67">
        <f>Q51*'Inflation factors 2022'!B57</f>
        <v>175.37118722538389</v>
      </c>
      <c r="E51" s="67">
        <f>R51*'Inflation factors 2022'!B57</f>
        <v>717.39453932424647</v>
      </c>
      <c r="F51" s="67" t="s">
        <v>36</v>
      </c>
      <c r="G51" s="67" t="s">
        <v>36</v>
      </c>
      <c r="H51" s="67" t="s">
        <v>36</v>
      </c>
      <c r="I51" s="174" t="s">
        <v>36</v>
      </c>
      <c r="J51" s="174">
        <f>W51*'Inflation factors 2022'!B57</f>
        <v>740.96563480112764</v>
      </c>
      <c r="K51" s="176">
        <f>X51*'Inflation factors 2022'!B57</f>
        <v>446.90014117080847</v>
      </c>
      <c r="L51" s="60">
        <f t="shared" si="1"/>
        <v>10284.547089104952</v>
      </c>
      <c r="M51" s="69"/>
      <c r="N51" s="131">
        <v>1991</v>
      </c>
      <c r="O51" s="55">
        <v>3088.8217258435884</v>
      </c>
      <c r="P51" s="55">
        <v>1845.9129492930219</v>
      </c>
      <c r="Q51" s="55">
        <v>105.48746747665973</v>
      </c>
      <c r="R51" s="55">
        <v>431.51976292229881</v>
      </c>
      <c r="S51" s="67" t="s">
        <v>36</v>
      </c>
      <c r="T51" s="67" t="s">
        <v>36</v>
      </c>
      <c r="U51" s="67" t="s">
        <v>36</v>
      </c>
      <c r="V51" s="68" t="s">
        <v>36</v>
      </c>
      <c r="W51" s="55">
        <v>445.69800512300424</v>
      </c>
      <c r="X51" s="55">
        <v>268.81476286343309</v>
      </c>
      <c r="Y51" s="55">
        <v>6186.2546735220058</v>
      </c>
    </row>
    <row r="52" spans="1:25" x14ac:dyDescent="0.2">
      <c r="A52" s="168">
        <f t="shared" si="2"/>
        <v>1992</v>
      </c>
      <c r="B52" s="67">
        <f>O52*'Inflation factors 2022'!B58</f>
        <v>5213.8211595656912</v>
      </c>
      <c r="C52" s="67">
        <f>P52*'Inflation factors 2022'!B58</f>
        <v>3007.0461111072227</v>
      </c>
      <c r="D52" s="67">
        <f>Q52*'Inflation factors 2022'!B58</f>
        <v>225.37856932079694</v>
      </c>
      <c r="E52" s="67">
        <f>R52*'Inflation factors 2022'!B58</f>
        <v>1314.1178491715632</v>
      </c>
      <c r="F52" s="67" t="s">
        <v>36</v>
      </c>
      <c r="G52" s="67" t="s">
        <v>36</v>
      </c>
      <c r="H52" s="67" t="s">
        <v>36</v>
      </c>
      <c r="I52" s="174" t="s">
        <v>36</v>
      </c>
      <c r="J52" s="174">
        <f>W52*'Inflation factors 2022'!B58</f>
        <v>875.43358915259489</v>
      </c>
      <c r="K52" s="176">
        <f>X52*'Inflation factors 2022'!B58</f>
        <v>452.14701857331818</v>
      </c>
      <c r="L52" s="60">
        <f t="shared" si="1"/>
        <v>11087.944296891188</v>
      </c>
      <c r="M52" s="69"/>
      <c r="N52" s="131">
        <v>1992</v>
      </c>
      <c r="O52" s="55">
        <v>3217.6873150983984</v>
      </c>
      <c r="P52" s="55">
        <v>1855.7855805763127</v>
      </c>
      <c r="Q52" s="55">
        <v>139.09141518366962</v>
      </c>
      <c r="R52" s="55">
        <v>811.00218139740616</v>
      </c>
      <c r="S52" s="67" t="s">
        <v>36</v>
      </c>
      <c r="T52" s="67" t="s">
        <v>36</v>
      </c>
      <c r="U52" s="67" t="s">
        <v>36</v>
      </c>
      <c r="V52" s="68" t="s">
        <v>36</v>
      </c>
      <c r="W52" s="55">
        <v>540.27007617231186</v>
      </c>
      <c r="X52" s="55">
        <v>279.04058879229291</v>
      </c>
      <c r="Y52" s="55">
        <v>6842.8771572203914</v>
      </c>
    </row>
    <row r="53" spans="1:25" x14ac:dyDescent="0.2">
      <c r="A53" s="168">
        <f t="shared" si="2"/>
        <v>1993</v>
      </c>
      <c r="B53" s="67">
        <f>O53*'Inflation factors 2022'!B59</f>
        <v>5177.2196319501109</v>
      </c>
      <c r="C53" s="67">
        <f>P53*'Inflation factors 2022'!B59</f>
        <v>2741.4163737212525</v>
      </c>
      <c r="D53" s="67">
        <f>Q53*'Inflation factors 2022'!B59</f>
        <v>256.63494370824213</v>
      </c>
      <c r="E53" s="67">
        <f>R53*'Inflation factors 2022'!B59</f>
        <v>1626.7959629821789</v>
      </c>
      <c r="F53" s="67">
        <f>S53*'Inflation factors 2022'!B59</f>
        <v>1485.3331234966165</v>
      </c>
      <c r="G53" s="67" t="s">
        <v>36</v>
      </c>
      <c r="H53" s="67" t="s">
        <v>36</v>
      </c>
      <c r="I53" s="174" t="s">
        <v>36</v>
      </c>
      <c r="J53" s="174">
        <f>W53*'Inflation factors 2022'!B59</f>
        <v>861.80229458676251</v>
      </c>
      <c r="K53" s="176">
        <f>X53*'Inflation factors 2022'!B59</f>
        <v>380.10798058752744</v>
      </c>
      <c r="L53" s="60">
        <f t="shared" si="1"/>
        <v>12529.310311032692</v>
      </c>
      <c r="M53" s="69"/>
      <c r="N53" s="131">
        <v>1993</v>
      </c>
      <c r="O53" s="55">
        <v>3262.3075719886369</v>
      </c>
      <c r="P53" s="55">
        <v>1727.4413738935336</v>
      </c>
      <c r="Q53" s="55">
        <v>161.71269129274285</v>
      </c>
      <c r="R53" s="55">
        <v>1025.0885929902636</v>
      </c>
      <c r="S53" s="55">
        <v>935.94899196566269</v>
      </c>
      <c r="T53" s="67" t="s">
        <v>36</v>
      </c>
      <c r="U53" s="67" t="s">
        <v>36</v>
      </c>
      <c r="V53" s="68" t="s">
        <v>36</v>
      </c>
      <c r="W53" s="55">
        <v>543.04517695892673</v>
      </c>
      <c r="X53" s="55">
        <v>239.51642607383783</v>
      </c>
      <c r="Y53" s="55">
        <v>7895.0608251636031</v>
      </c>
    </row>
    <row r="54" spans="1:25" x14ac:dyDescent="0.2">
      <c r="A54" s="168">
        <f t="shared" si="2"/>
        <v>1994</v>
      </c>
      <c r="B54" s="67">
        <f>O54*'Inflation factors 2022'!B60</f>
        <v>5056.2997836987843</v>
      </c>
      <c r="C54" s="67">
        <f>P54*'Inflation factors 2022'!B60</f>
        <v>2642.441093257994</v>
      </c>
      <c r="D54" s="67">
        <f>Q54*'Inflation factors 2022'!B60</f>
        <v>264.62433187409187</v>
      </c>
      <c r="E54" s="67">
        <f>R54*'Inflation factors 2022'!B60</f>
        <v>1748.0995701181648</v>
      </c>
      <c r="F54" s="67">
        <f>S54*'Inflation factors 2022'!B60</f>
        <v>2403.0065052082764</v>
      </c>
      <c r="G54" s="67">
        <f>T54*'Inflation factors 2022'!B60</f>
        <v>637.24242920069173</v>
      </c>
      <c r="H54" s="67">
        <f>U54*'Inflation factors 2022'!B60</f>
        <v>566.34676655032888</v>
      </c>
      <c r="I54" s="174" t="s">
        <v>36</v>
      </c>
      <c r="J54" s="174">
        <f>W54*'Inflation factors 2022'!B60</f>
        <v>891.14659756042704</v>
      </c>
      <c r="K54" s="176">
        <f>X54*'Inflation factors 2022'!B60</f>
        <v>421.09647223388714</v>
      </c>
      <c r="L54" s="60">
        <f t="shared" si="1"/>
        <v>14630.303549702647</v>
      </c>
      <c r="M54" s="69"/>
      <c r="N54" s="131">
        <v>1994</v>
      </c>
      <c r="O54" s="55">
        <v>3220.7146977747057</v>
      </c>
      <c r="P54" s="55">
        <v>1683.1574928562179</v>
      </c>
      <c r="Q54" s="55">
        <v>168.55793989972636</v>
      </c>
      <c r="R54" s="55">
        <v>1113.4881671384337</v>
      </c>
      <c r="S54" s="55">
        <v>1530.6446811409194</v>
      </c>
      <c r="T54" s="60">
        <v>405.90474172221076</v>
      </c>
      <c r="U54" s="55">
        <v>360.74628346729503</v>
      </c>
      <c r="V54" s="68" t="s">
        <v>36</v>
      </c>
      <c r="W54" s="55">
        <v>567.63425180759975</v>
      </c>
      <c r="X54" s="55">
        <v>268.22610512081781</v>
      </c>
      <c r="Y54" s="55">
        <v>9319.0743609279252</v>
      </c>
    </row>
    <row r="55" spans="1:25" ht="14.25" customHeight="1" x14ac:dyDescent="0.2">
      <c r="A55" s="168">
        <f t="shared" si="2"/>
        <v>1995</v>
      </c>
      <c r="B55" s="67">
        <f>O55*'Inflation factors 2022'!B61</f>
        <v>5046.7879155692362</v>
      </c>
      <c r="C55" s="67">
        <f>P55*'Inflation factors 2022'!B61</f>
        <v>2647.0705140999244</v>
      </c>
      <c r="D55" s="67">
        <f>Q55*'Inflation factors 2022'!B61</f>
        <v>269.10763585563006</v>
      </c>
      <c r="E55" s="67">
        <f>R55*'Inflation factors 2022'!B61</f>
        <v>1814.1232883112582</v>
      </c>
      <c r="F55" s="67">
        <f>S55*'Inflation factors 2022'!B61</f>
        <v>2292.5920629441939</v>
      </c>
      <c r="G55" s="67">
        <f>T55*'Inflation factors 2022'!B61</f>
        <v>675.98520304854287</v>
      </c>
      <c r="H55" s="67">
        <f>U55*'Inflation factors 2022'!B61</f>
        <v>954.45355923416867</v>
      </c>
      <c r="I55" s="174" t="s">
        <v>36</v>
      </c>
      <c r="J55" s="174">
        <f>W55*'Inflation factors 2022'!B61</f>
        <v>831.41917971021644</v>
      </c>
      <c r="K55" s="176">
        <f>X55*'Inflation factors 2022'!B61</f>
        <v>417.96400691335464</v>
      </c>
      <c r="L55" s="60">
        <f t="shared" si="1"/>
        <v>14949.503365686525</v>
      </c>
      <c r="M55" s="69"/>
      <c r="N55" s="131">
        <v>1995</v>
      </c>
      <c r="O55" s="55">
        <v>3246.2624438042094</v>
      </c>
      <c r="P55" s="55">
        <v>1702.6841111183994</v>
      </c>
      <c r="Q55" s="55">
        <v>173.09901391418717</v>
      </c>
      <c r="R55" s="55">
        <v>1166.9046525826097</v>
      </c>
      <c r="S55" s="55">
        <v>1474.6717392145288</v>
      </c>
      <c r="T55" s="60">
        <v>434.81624628094448</v>
      </c>
      <c r="U55" s="55">
        <v>613.93638796245375</v>
      </c>
      <c r="V55" s="68" t="s">
        <v>36</v>
      </c>
      <c r="W55" s="55">
        <v>534.79656829354849</v>
      </c>
      <c r="X55" s="55">
        <v>268.84840044872539</v>
      </c>
      <c r="Y55" s="55">
        <v>9616.0195636196077</v>
      </c>
    </row>
    <row r="56" spans="1:25" x14ac:dyDescent="0.2">
      <c r="A56" s="168">
        <f t="shared" si="2"/>
        <v>1996</v>
      </c>
      <c r="B56" s="67">
        <f>O56*'Inflation factors 2022'!B62</f>
        <v>4913.4763767755594</v>
      </c>
      <c r="C56" s="67">
        <f>P56*'Inflation factors 2022'!B62</f>
        <v>2648.7845448807975</v>
      </c>
      <c r="D56" s="67">
        <f>Q56*'Inflation factors 2022'!B62</f>
        <v>272.23434503451563</v>
      </c>
      <c r="E56" s="67">
        <f>R56*'Inflation factors 2022'!B62</f>
        <v>1683.3971555299904</v>
      </c>
      <c r="F56" s="67">
        <f>S56*'Inflation factors 2022'!B62</f>
        <v>2183.1000375251642</v>
      </c>
      <c r="G56" s="67">
        <f>T56*'Inflation factors 2022'!B62</f>
        <v>586.03694042332756</v>
      </c>
      <c r="H56" s="67">
        <f>U56*'Inflation factors 2022'!B62</f>
        <v>887.80320065639262</v>
      </c>
      <c r="I56" s="174" t="s">
        <v>36</v>
      </c>
      <c r="J56" s="174">
        <f>W56*'Inflation factors 2022'!B62</f>
        <v>573.15806180667835</v>
      </c>
      <c r="K56" s="176">
        <f>X56*'Inflation factors 2022'!B62</f>
        <v>574.59098360750954</v>
      </c>
      <c r="L56" s="60">
        <f t="shared" si="1"/>
        <v>14322.581646239934</v>
      </c>
      <c r="M56" s="69"/>
      <c r="N56" s="131">
        <v>1996</v>
      </c>
      <c r="O56" s="55">
        <v>3178.8527228784351</v>
      </c>
      <c r="P56" s="55">
        <v>1713.6738466092472</v>
      </c>
      <c r="Q56" s="55">
        <v>176.12639659049435</v>
      </c>
      <c r="R56" s="55">
        <v>1089.1009178015147</v>
      </c>
      <c r="S56" s="55">
        <v>1412.3917500458313</v>
      </c>
      <c r="T56" s="60">
        <v>379.14604262218432</v>
      </c>
      <c r="U56" s="55">
        <v>574.37858765870635</v>
      </c>
      <c r="V56" s="68" t="s">
        <v>36</v>
      </c>
      <c r="W56" s="55">
        <v>370.81384455735457</v>
      </c>
      <c r="X56" s="55">
        <v>371.74089640801049</v>
      </c>
      <c r="Y56" s="55">
        <v>9266.2250051717783</v>
      </c>
    </row>
    <row r="57" spans="1:25" x14ac:dyDescent="0.2">
      <c r="A57" s="168">
        <f t="shared" si="2"/>
        <v>1997</v>
      </c>
      <c r="B57" s="67">
        <f>O57*'Inflation factors 2022'!B63</f>
        <v>4745.5389263747738</v>
      </c>
      <c r="C57" s="67">
        <f>P57*'Inflation factors 2022'!B63</f>
        <v>2716.6764861385518</v>
      </c>
      <c r="D57" s="67">
        <f>Q57*'Inflation factors 2022'!B63</f>
        <v>283.2873339354461</v>
      </c>
      <c r="E57" s="67">
        <f>R57*'Inflation factors 2022'!B63</f>
        <v>1576.5517904085309</v>
      </c>
      <c r="F57" s="67">
        <f>S57*'Inflation factors 2022'!B63</f>
        <v>2153.0114708971214</v>
      </c>
      <c r="G57" s="67">
        <f>T57*'Inflation factors 2022'!B63</f>
        <v>544.97683331447217</v>
      </c>
      <c r="H57" s="67">
        <f>U57*'Inflation factors 2022'!B63</f>
        <v>889.61030647203961</v>
      </c>
      <c r="I57" s="174" t="s">
        <v>36</v>
      </c>
      <c r="J57" s="174">
        <f>W57*'Inflation factors 2022'!B63</f>
        <v>574.65010303913175</v>
      </c>
      <c r="K57" s="176">
        <f>X57*'Inflation factors 2022'!B63</f>
        <v>407.18702449368823</v>
      </c>
      <c r="L57" s="60">
        <f t="shared" si="1"/>
        <v>13891.490275073758</v>
      </c>
      <c r="M57" s="69"/>
      <c r="N57" s="131">
        <v>1997</v>
      </c>
      <c r="O57" s="55">
        <v>3108.1892383273375</v>
      </c>
      <c r="P57" s="55">
        <v>1779.3436634357768</v>
      </c>
      <c r="Q57" s="52">
        <v>185.54492047233899</v>
      </c>
      <c r="R57" s="55">
        <v>1032.5953247120203</v>
      </c>
      <c r="S57" s="55">
        <v>1410.1595598858339</v>
      </c>
      <c r="T57" s="60">
        <v>356.94389082585315</v>
      </c>
      <c r="U57" s="55">
        <v>582.66873874192072</v>
      </c>
      <c r="V57" s="68" t="s">
        <v>36</v>
      </c>
      <c r="W57" s="55">
        <v>376.37901485603953</v>
      </c>
      <c r="X57" s="55">
        <v>266.69559499001804</v>
      </c>
      <c r="Y57" s="55">
        <v>9098.519946247141</v>
      </c>
    </row>
    <row r="58" spans="1:25" x14ac:dyDescent="0.2">
      <c r="A58" s="168">
        <f t="shared" si="2"/>
        <v>1998</v>
      </c>
      <c r="B58" s="67">
        <f>O58*'Inflation factors 2022'!B64</f>
        <v>4500.073061837199</v>
      </c>
      <c r="C58" s="67">
        <f>P58*'Inflation factors 2022'!B64</f>
        <v>2764.8643581040642</v>
      </c>
      <c r="D58" s="67">
        <f>Q58*'Inflation factors 2022'!B64</f>
        <v>288.58370306367516</v>
      </c>
      <c r="E58" s="67">
        <f>R58*'Inflation factors 2022'!B64</f>
        <v>1580.5368193375775</v>
      </c>
      <c r="F58" s="67">
        <f>S58*'Inflation factors 2022'!B64</f>
        <v>2115.2061308737607</v>
      </c>
      <c r="G58" s="67">
        <f>T58*'Inflation factors 2022'!B64</f>
        <v>647.89044870766156</v>
      </c>
      <c r="H58" s="67">
        <f>U58*'Inflation factors 2022'!B64</f>
        <v>914.28664477013626</v>
      </c>
      <c r="I58" s="174" t="s">
        <v>36</v>
      </c>
      <c r="J58" s="174">
        <f>W58*'Inflation factors 2022'!B64</f>
        <v>622.1101553321239</v>
      </c>
      <c r="K58" s="176">
        <f>X58*'Inflation factors 2022'!B64</f>
        <v>608.33181452199926</v>
      </c>
      <c r="L58" s="60">
        <f t="shared" si="1"/>
        <v>14041.883136548198</v>
      </c>
      <c r="M58" s="69"/>
      <c r="N58" s="131">
        <v>1998</v>
      </c>
      <c r="O58" s="55">
        <v>2988.850317791087</v>
      </c>
      <c r="P58" s="55">
        <v>1836.3625660768314</v>
      </c>
      <c r="Q58" s="55">
        <v>191.67099750577304</v>
      </c>
      <c r="R58" s="55">
        <v>1049.7580616677851</v>
      </c>
      <c r="S58" s="55">
        <v>1404.8737497330017</v>
      </c>
      <c r="T58" s="60">
        <v>430.31469642920212</v>
      </c>
      <c r="U58" s="55">
        <v>607.24923600634406</v>
      </c>
      <c r="V58" s="68" t="s">
        <v>36</v>
      </c>
      <c r="W58" s="55">
        <v>413.191988199935</v>
      </c>
      <c r="X58" s="55">
        <v>404.04071493323778</v>
      </c>
      <c r="Y58" s="55">
        <v>9326.312328343196</v>
      </c>
    </row>
    <row r="59" spans="1:25" x14ac:dyDescent="0.2">
      <c r="A59" s="168">
        <f t="shared" si="2"/>
        <v>1999</v>
      </c>
      <c r="B59" s="67">
        <f>O59*'Inflation factors 2022'!B65</f>
        <v>4304.6492070780205</v>
      </c>
      <c r="C59" s="67">
        <f>P59*'Inflation factors 2022'!B65</f>
        <v>2880.1228652046652</v>
      </c>
      <c r="D59" s="67">
        <f>Q59*'Inflation factors 2022'!B65</f>
        <v>308.79362752765428</v>
      </c>
      <c r="E59" s="67">
        <f>R59*'Inflation factors 2022'!B65</f>
        <v>1594.1186876968848</v>
      </c>
      <c r="F59" s="67">
        <f>S59*'Inflation factors 2022'!B65</f>
        <v>2079.4675537458534</v>
      </c>
      <c r="G59" s="67">
        <f>T59*'Inflation factors 2022'!B65</f>
        <v>723.68425744189528</v>
      </c>
      <c r="H59" s="67">
        <f>U59*'Inflation factors 2022'!B65</f>
        <v>906.66745546804179</v>
      </c>
      <c r="I59" s="174" t="s">
        <v>36</v>
      </c>
      <c r="J59" s="174">
        <f>W59*'Inflation factors 2022'!B65</f>
        <v>601.97656777777217</v>
      </c>
      <c r="K59" s="176">
        <f>X59*'Inflation factors 2022'!B65</f>
        <v>408.26692040618502</v>
      </c>
      <c r="L59" s="60">
        <f t="shared" si="1"/>
        <v>13807.747142346972</v>
      </c>
      <c r="M59" s="69"/>
      <c r="N59" s="131">
        <v>1999</v>
      </c>
      <c r="O59" s="55">
        <v>2892.2615053155791</v>
      </c>
      <c r="P59" s="55">
        <v>1935.1329441464716</v>
      </c>
      <c r="Q59" s="55">
        <v>207.47612151914061</v>
      </c>
      <c r="R59" s="55">
        <v>1071.0763859105609</v>
      </c>
      <c r="S59" s="55">
        <v>1397.178647533608</v>
      </c>
      <c r="T59" s="60">
        <v>486.23802291728686</v>
      </c>
      <c r="U59" s="55">
        <v>609.1830607847985</v>
      </c>
      <c r="V59" s="68" t="s">
        <v>36</v>
      </c>
      <c r="W59" s="55">
        <v>404.46353938036208</v>
      </c>
      <c r="X59" s="55">
        <v>274.31148067604818</v>
      </c>
      <c r="Y59" s="55">
        <v>9277.3217081838557</v>
      </c>
    </row>
    <row r="60" spans="1:25" ht="18" customHeight="1" x14ac:dyDescent="0.2">
      <c r="A60" s="168">
        <f t="shared" si="2"/>
        <v>2000</v>
      </c>
      <c r="B60" s="67">
        <f>O60*'Inflation factors 2022'!B66</f>
        <v>4047.5596882599771</v>
      </c>
      <c r="C60" s="67">
        <f>P60*'Inflation factors 2022'!B66</f>
        <v>2987.9618545804433</v>
      </c>
      <c r="D60" s="67">
        <f>Q60*'Inflation factors 2022'!B66</f>
        <v>324.46797655905453</v>
      </c>
      <c r="E60" s="67">
        <f>R60*'Inflation factors 2022'!B66</f>
        <v>1465.5708505081491</v>
      </c>
      <c r="F60" s="67">
        <f>S60*'Inflation factors 2022'!B66</f>
        <v>1997.2109929001456</v>
      </c>
      <c r="G60" s="67">
        <f>T60*'Inflation factors 2022'!B66</f>
        <v>655.76401233754711</v>
      </c>
      <c r="H60" s="67">
        <f>U60*'Inflation factors 2022'!B66</f>
        <v>931.93137186963872</v>
      </c>
      <c r="I60" s="174" t="s">
        <v>36</v>
      </c>
      <c r="J60" s="174">
        <f>W60*'Inflation factors 2022'!B66</f>
        <v>578.1140955801601</v>
      </c>
      <c r="K60" s="176">
        <f>X60*'Inflation factors 2022'!B66</f>
        <v>404.26830211794788</v>
      </c>
      <c r="L60" s="60">
        <f t="shared" si="1"/>
        <v>13392.849144713064</v>
      </c>
      <c r="M60" s="69"/>
      <c r="N60" s="131">
        <v>2000</v>
      </c>
      <c r="O60" s="55">
        <v>2811.0151789603633</v>
      </c>
      <c r="P60" s="55">
        <v>2075.1284166956793</v>
      </c>
      <c r="Q60" s="55">
        <v>225.34180529556502</v>
      </c>
      <c r="R60" s="55">
        <v>1017.8335154808576</v>
      </c>
      <c r="S60" s="55">
        <v>1387.0556209245963</v>
      </c>
      <c r="T60" s="60">
        <v>455.42567237328302</v>
      </c>
      <c r="U60" s="55">
        <v>647.22287843544859</v>
      </c>
      <c r="V60" s="68" t="s">
        <v>36</v>
      </c>
      <c r="W60" s="55">
        <v>401.49809342166571</v>
      </c>
      <c r="X60" s="55">
        <v>280.76283517751392</v>
      </c>
      <c r="Y60" s="55">
        <v>9301.2840167649738</v>
      </c>
    </row>
    <row r="61" spans="1:25" x14ac:dyDescent="0.2">
      <c r="A61" s="168">
        <f t="shared" si="2"/>
        <v>2001</v>
      </c>
      <c r="B61" s="67">
        <f>O61*'Inflation factors 2022'!B67</f>
        <v>4001.8215187437363</v>
      </c>
      <c r="C61" s="67">
        <f>P61*'Inflation factors 2022'!B67</f>
        <v>3162.9109345349966</v>
      </c>
      <c r="D61" s="67">
        <f>Q61*'Inflation factors 2022'!B67</f>
        <v>332.96944782618863</v>
      </c>
      <c r="E61" s="67">
        <f>R61*'Inflation factors 2022'!B67</f>
        <v>1455.2508446942941</v>
      </c>
      <c r="F61" s="67">
        <f>S61*'Inflation factors 2022'!B67</f>
        <v>1931.4741007109797</v>
      </c>
      <c r="G61" s="67">
        <f>T61*'Inflation factors 2022'!B67</f>
        <v>560.57295588227726</v>
      </c>
      <c r="H61" s="67">
        <f>U61*'Inflation factors 2022'!B67</f>
        <v>1003.2179962961695</v>
      </c>
      <c r="I61" s="174" t="s">
        <v>36</v>
      </c>
      <c r="J61" s="174">
        <f>W61*'Inflation factors 2022'!B67</f>
        <v>557.40677439940771</v>
      </c>
      <c r="K61" s="176">
        <f>X61*'Inflation factors 2022'!B67</f>
        <v>414.93033796973219</v>
      </c>
      <c r="L61" s="60">
        <f t="shared" si="1"/>
        <v>13420.554911057781</v>
      </c>
      <c r="M61" s="69"/>
      <c r="N61" s="131">
        <v>2001</v>
      </c>
      <c r="O61" s="71">
        <v>2851.1173343693708</v>
      </c>
      <c r="P61" s="71">
        <v>2253.431381255119</v>
      </c>
      <c r="Q61" s="71">
        <v>237.22571335731692</v>
      </c>
      <c r="R61" s="71">
        <v>1036.8005893641318</v>
      </c>
      <c r="S61" s="71">
        <v>1376.0881797525283</v>
      </c>
      <c r="T61" s="72">
        <v>399.38294704266758</v>
      </c>
      <c r="U61" s="71">
        <v>714.74757332236743</v>
      </c>
      <c r="V61" s="68" t="s">
        <v>36</v>
      </c>
      <c r="W61" s="71">
        <v>397.12718554323862</v>
      </c>
      <c r="X61" s="71">
        <v>295.61915082925054</v>
      </c>
      <c r="Y61" s="55">
        <v>9561.5400548359903</v>
      </c>
    </row>
    <row r="62" spans="1:25" x14ac:dyDescent="0.2">
      <c r="A62" s="168">
        <f t="shared" si="2"/>
        <v>2002</v>
      </c>
      <c r="B62" s="67">
        <f>O62*'Inflation factors 2022'!B68</f>
        <v>4012.1347919326176</v>
      </c>
      <c r="C62" s="67">
        <f>P62*'Inflation factors 2022'!B68</f>
        <v>3415.6354031370079</v>
      </c>
      <c r="D62" s="67">
        <f>Q62*'Inflation factors 2022'!B68</f>
        <v>368.03399603056403</v>
      </c>
      <c r="E62" s="67">
        <f>R62*'Inflation factors 2022'!B68</f>
        <v>1569.963717756975</v>
      </c>
      <c r="F62" s="67">
        <f>S62*'Inflation factors 2022'!B68</f>
        <v>1887.9526973173927</v>
      </c>
      <c r="G62" s="67">
        <f>T62*'Inflation factors 2022'!B68</f>
        <v>570.38477298830094</v>
      </c>
      <c r="H62" s="67">
        <f>U62*'Inflation factors 2022'!B68</f>
        <v>1004.1834313809596</v>
      </c>
      <c r="I62" s="174" t="s">
        <v>36</v>
      </c>
      <c r="J62" s="174">
        <f>W62*'Inflation factors 2022'!B68</f>
        <v>546.37851556742726</v>
      </c>
      <c r="K62" s="176">
        <f>X62*'Inflation factors 2022'!B68</f>
        <v>433.83436802065177</v>
      </c>
      <c r="L62" s="60">
        <f t="shared" si="1"/>
        <v>13808.501694131897</v>
      </c>
      <c r="M62" s="69"/>
      <c r="N62" s="131">
        <v>2002</v>
      </c>
      <c r="O62" s="71">
        <v>2902.8945894100002</v>
      </c>
      <c r="P62" s="71">
        <v>2471.3101741</v>
      </c>
      <c r="Q62" s="71">
        <v>266.28315128999998</v>
      </c>
      <c r="R62" s="71">
        <v>1135.9137761300001</v>
      </c>
      <c r="S62" s="71">
        <v>1365.9879227199999</v>
      </c>
      <c r="T62" s="72">
        <v>412.68974180999999</v>
      </c>
      <c r="U62" s="72">
        <v>726.55551244000003</v>
      </c>
      <c r="V62" s="68" t="s">
        <v>36</v>
      </c>
      <c r="W62" s="71">
        <v>395.32052606999997</v>
      </c>
      <c r="X62" s="72">
        <v>313.89160757000002</v>
      </c>
      <c r="Y62" s="55">
        <v>9990.8470015399998</v>
      </c>
    </row>
    <row r="63" spans="1:25" x14ac:dyDescent="0.2">
      <c r="A63" s="168">
        <f t="shared" si="2"/>
        <v>2003</v>
      </c>
      <c r="B63" s="67">
        <f>O63*'Inflation factors 2022'!B69</f>
        <v>3942.8409844981966</v>
      </c>
      <c r="C63" s="67">
        <f>P63*'Inflation factors 2022'!B69</f>
        <v>3672.7229389423746</v>
      </c>
      <c r="D63" s="67">
        <f>Q63*'Inflation factors 2022'!B69</f>
        <v>392.57113674870948</v>
      </c>
      <c r="E63" s="67">
        <f>R63*'Inflation factors 2022'!B69</f>
        <v>1611.9231690700647</v>
      </c>
      <c r="F63" s="67">
        <f>S63*'Inflation factors 2022'!B69</f>
        <v>1861.3528908362291</v>
      </c>
      <c r="G63" s="67">
        <f>T63*'Inflation factors 2022'!B69</f>
        <v>589.23745299035295</v>
      </c>
      <c r="H63" s="67">
        <f>U63*'Inflation factors 2022'!B69</f>
        <v>995.73480956246158</v>
      </c>
      <c r="I63" s="174" t="s">
        <v>36</v>
      </c>
      <c r="J63" s="174">
        <f>W63*'Inflation factors 2022'!B69</f>
        <v>538.54578362002212</v>
      </c>
      <c r="K63" s="176">
        <f>X63*'Inflation factors 2022'!B69</f>
        <v>452.73524905104671</v>
      </c>
      <c r="L63" s="60">
        <f t="shared" si="1"/>
        <v>14057.664415319461</v>
      </c>
      <c r="M63" s="69"/>
      <c r="N63" s="131">
        <v>2003</v>
      </c>
      <c r="O63" s="71">
        <v>2877.7784266600002</v>
      </c>
      <c r="P63" s="71">
        <v>2680.62619881</v>
      </c>
      <c r="Q63" s="71">
        <v>286.52759588999999</v>
      </c>
      <c r="R63" s="71">
        <v>1176.5013449999999</v>
      </c>
      <c r="S63" s="71">
        <v>1358.55369636</v>
      </c>
      <c r="T63" s="71">
        <v>430.06929193000002</v>
      </c>
      <c r="U63" s="71">
        <v>726.76127819999999</v>
      </c>
      <c r="V63" s="68" t="s">
        <v>36</v>
      </c>
      <c r="W63" s="71">
        <v>393.07074365</v>
      </c>
      <c r="X63" s="71">
        <v>330.43983711999999</v>
      </c>
      <c r="Y63" s="55">
        <v>10260.32841362</v>
      </c>
    </row>
    <row r="64" spans="1:25" x14ac:dyDescent="0.2">
      <c r="A64" s="168">
        <f t="shared" si="2"/>
        <v>2004</v>
      </c>
      <c r="B64" s="67">
        <f>O64*'Inflation factors 2022'!B70</f>
        <v>3900.2356202143951</v>
      </c>
      <c r="C64" s="67">
        <f>P64*'Inflation factors 2022'!B70</f>
        <v>3937.0277672281777</v>
      </c>
      <c r="D64" s="67">
        <f>Q64*'Inflation factors 2022'!B70</f>
        <v>391.86699846860648</v>
      </c>
      <c r="E64" s="67">
        <f>R64*'Inflation factors 2022'!B70</f>
        <v>1640.4929663093415</v>
      </c>
      <c r="F64" s="67">
        <f>S64*'Inflation factors 2022'!B70</f>
        <v>1953.941436447167</v>
      </c>
      <c r="G64" s="67">
        <f>T64*'Inflation factors 2022'!B70</f>
        <v>596.82759264931087</v>
      </c>
      <c r="H64" s="67">
        <f>U64*'Inflation factors 2022'!B70</f>
        <v>1000.1859831546708</v>
      </c>
      <c r="I64" s="174" t="s">
        <v>36</v>
      </c>
      <c r="J64" s="174">
        <f>W64*'Inflation factors 2022'!B70</f>
        <v>549.5847473200613</v>
      </c>
      <c r="K64" s="176">
        <f>X64*'Inflation factors 2022'!B70</f>
        <v>469.77270137825417</v>
      </c>
      <c r="L64" s="60">
        <f t="shared" ref="L64:L69" si="3">SUM(B64:K64)</f>
        <v>14439.935813169985</v>
      </c>
      <c r="M64" s="69"/>
      <c r="N64" s="131">
        <v>2004</v>
      </c>
      <c r="O64" s="71">
        <v>2852.02</v>
      </c>
      <c r="P64" s="71">
        <v>2878.924</v>
      </c>
      <c r="Q64" s="71">
        <v>286.55</v>
      </c>
      <c r="R64" s="71">
        <v>1199.5989999999999</v>
      </c>
      <c r="S64" s="71">
        <v>1428.806</v>
      </c>
      <c r="T64" s="71">
        <v>436.42599999999999</v>
      </c>
      <c r="U64" s="71">
        <v>731.37900000000002</v>
      </c>
      <c r="V64" s="68" t="s">
        <v>36</v>
      </c>
      <c r="W64" s="71">
        <v>401.88</v>
      </c>
      <c r="X64" s="71">
        <v>343.51799999999997</v>
      </c>
      <c r="Y64" s="55">
        <v>10559.101999999999</v>
      </c>
    </row>
    <row r="65" spans="1:25" ht="18" customHeight="1" x14ac:dyDescent="0.2">
      <c r="A65" s="168">
        <f t="shared" si="2"/>
        <v>2005</v>
      </c>
      <c r="B65" s="67">
        <f>O65*'Inflation factors 2022'!B71</f>
        <v>3895.5826652420851</v>
      </c>
      <c r="C65" s="67">
        <f>P65*'Inflation factors 2022'!B71</f>
        <v>4135.3693600629813</v>
      </c>
      <c r="D65" s="67">
        <f>Q65*'Inflation factors 2022'!B71</f>
        <v>385.86819749198673</v>
      </c>
      <c r="E65" s="67">
        <f>R65*'Inflation factors 2022'!B71</f>
        <v>1539.4472847663499</v>
      </c>
      <c r="F65" s="67">
        <f>S65*'Inflation factors 2022'!B71</f>
        <v>1931.3327244559412</v>
      </c>
      <c r="G65" s="67">
        <f>T65*'Inflation factors 2022'!B71</f>
        <v>592.42989906090088</v>
      </c>
      <c r="H65" s="67">
        <f>U65*'Inflation factors 2022'!B71</f>
        <v>987.30362216723836</v>
      </c>
      <c r="I65" s="174" t="s">
        <v>36</v>
      </c>
      <c r="J65" s="174">
        <f>W65*'Inflation factors 2022'!B71</f>
        <v>621.78530934038122</v>
      </c>
      <c r="K65" s="176">
        <f>X65*'Inflation factors 2022'!B71</f>
        <v>448.00252786369003</v>
      </c>
      <c r="L65" s="60">
        <f t="shared" si="3"/>
        <v>14537.121590451554</v>
      </c>
      <c r="M65" s="69"/>
      <c r="N65" s="131">
        <v>2005</v>
      </c>
      <c r="O65" s="71">
        <v>2873.1759999999999</v>
      </c>
      <c r="P65" s="71">
        <v>3050.03</v>
      </c>
      <c r="Q65" s="71">
        <v>284.596</v>
      </c>
      <c r="R65" s="71">
        <v>1135.415</v>
      </c>
      <c r="S65" s="71">
        <v>1424.4490000000001</v>
      </c>
      <c r="T65" s="71">
        <v>436.94499999999999</v>
      </c>
      <c r="U65" s="71">
        <v>728.18299999999999</v>
      </c>
      <c r="V65" s="68" t="s">
        <v>36</v>
      </c>
      <c r="W65" s="71">
        <v>458.59599999999995</v>
      </c>
      <c r="X65" s="71">
        <v>330.423</v>
      </c>
      <c r="Y65" s="55">
        <v>10721.812999999998</v>
      </c>
    </row>
    <row r="66" spans="1:25" x14ac:dyDescent="0.2">
      <c r="A66" s="168">
        <f t="shared" si="2"/>
        <v>2006</v>
      </c>
      <c r="B66" s="67">
        <f>O66*'Inflation factors 2022'!B72</f>
        <v>3852.8189289327061</v>
      </c>
      <c r="C66" s="67">
        <f>P66*'Inflation factors 2022'!B72</f>
        <v>4282.9200676619321</v>
      </c>
      <c r="D66" s="67">
        <f>Q66*'Inflation factors 2022'!B72</f>
        <v>384.59048239571126</v>
      </c>
      <c r="E66" s="67">
        <f>R66*'Inflation factors 2022'!B72</f>
        <v>1351.2427858816413</v>
      </c>
      <c r="F66" s="67">
        <f>S66*'Inflation factors 2022'!B72</f>
        <v>1891.2225600605623</v>
      </c>
      <c r="G66" s="67">
        <f>T66*'Inflation factors 2022'!B72</f>
        <v>585.49040847464028</v>
      </c>
      <c r="H66" s="67">
        <f>U66*'Inflation factors 2022'!B72</f>
        <v>981.85443349737238</v>
      </c>
      <c r="I66" s="174" t="s">
        <v>36</v>
      </c>
      <c r="J66" s="174">
        <f>W66*'Inflation factors 2022'!B72</f>
        <v>622.16108728542281</v>
      </c>
      <c r="K66" s="176">
        <f>X66*'Inflation factors 2022'!B72</f>
        <v>476.40075506883625</v>
      </c>
      <c r="L66" s="60">
        <f t="shared" si="3"/>
        <v>14428.701509258824</v>
      </c>
      <c r="M66" s="69"/>
      <c r="N66" s="131">
        <v>2006</v>
      </c>
      <c r="O66" s="71">
        <v>2891.6515838400001</v>
      </c>
      <c r="P66" s="71">
        <v>3214.4548772100002</v>
      </c>
      <c r="Q66" s="71">
        <v>288.64623489000002</v>
      </c>
      <c r="R66" s="71">
        <v>1014.14663238</v>
      </c>
      <c r="S66" s="71">
        <v>1419.4170066300001</v>
      </c>
      <c r="T66" s="72">
        <v>439.42741618999997</v>
      </c>
      <c r="U66" s="71">
        <v>736.91003394999996</v>
      </c>
      <c r="V66" s="68" t="s">
        <v>36</v>
      </c>
      <c r="W66" s="71">
        <v>466.94981690999998</v>
      </c>
      <c r="X66" s="71">
        <v>357.55248906000003</v>
      </c>
      <c r="Y66" s="55">
        <v>10829.15609106</v>
      </c>
    </row>
    <row r="67" spans="1:25" x14ac:dyDescent="0.2">
      <c r="A67" s="168">
        <f t="shared" si="2"/>
        <v>2007</v>
      </c>
      <c r="B67" s="67">
        <f>O67*'Inflation factors 2022'!B73</f>
        <v>3797.0412685960173</v>
      </c>
      <c r="C67" s="67">
        <f>P67*'Inflation factors 2022'!B73</f>
        <v>4424.2536854066702</v>
      </c>
      <c r="D67" s="67">
        <f>Q67*'Inflation factors 2022'!B73</f>
        <v>384.45886531882962</v>
      </c>
      <c r="E67" s="67">
        <f>R67*'Inflation factors 2022'!B73</f>
        <v>1140.7820069200268</v>
      </c>
      <c r="F67" s="67">
        <f>S67*'Inflation factors 2022'!B73</f>
        <v>1834.5345315859067</v>
      </c>
      <c r="G67" s="67">
        <f>T67*'Inflation factors 2022'!B73</f>
        <v>559.82752937883561</v>
      </c>
      <c r="H67" s="67">
        <f>U67*'Inflation factors 2022'!B73</f>
        <v>928.10365652692724</v>
      </c>
      <c r="I67" s="174" t="s">
        <v>36</v>
      </c>
      <c r="J67" s="174">
        <f>W67*'Inflation factors 2022'!B73</f>
        <v>601.78039359058869</v>
      </c>
      <c r="K67" s="176">
        <f>X67*'Inflation factors 2022'!B73</f>
        <v>457.05830607547279</v>
      </c>
      <c r="L67" s="60">
        <f t="shared" si="3"/>
        <v>14127.840243399274</v>
      </c>
      <c r="M67" s="69"/>
      <c r="N67" s="131">
        <v>2007</v>
      </c>
      <c r="O67" s="71">
        <v>2921.2855349199999</v>
      </c>
      <c r="P67" s="71">
        <v>3403.8366664300002</v>
      </c>
      <c r="Q67" s="71">
        <v>295.78665138999997</v>
      </c>
      <c r="R67" s="71">
        <v>877.67020149999996</v>
      </c>
      <c r="S67" s="71">
        <v>1411.4145228699999</v>
      </c>
      <c r="T67" s="71">
        <v>430.7080034</v>
      </c>
      <c r="U67" s="71">
        <v>714.0443295</v>
      </c>
      <c r="V67" s="68" t="s">
        <v>36</v>
      </c>
      <c r="W67" s="71">
        <v>462.98479121999998</v>
      </c>
      <c r="X67" s="71">
        <v>351.64163982000002</v>
      </c>
      <c r="Y67" s="55">
        <v>10869.372341049999</v>
      </c>
    </row>
    <row r="68" spans="1:25" x14ac:dyDescent="0.2">
      <c r="A68" s="168">
        <f t="shared" si="2"/>
        <v>2008</v>
      </c>
      <c r="B68" s="67">
        <f>O68*'Inflation factors 2022'!B74</f>
        <v>4073.8979702216175</v>
      </c>
      <c r="C68" s="67">
        <f>P68*'Inflation factors 2022'!B74</f>
        <v>4596.3183321791412</v>
      </c>
      <c r="D68" s="67">
        <f>Q68*'Inflation factors 2022'!B74</f>
        <v>374.47789114991349</v>
      </c>
      <c r="E68" s="67">
        <f>R68*'Inflation factors 2022'!B74</f>
        <v>1027.637065578569</v>
      </c>
      <c r="F68" s="67">
        <f>S68*'Inflation factors 2022'!B74</f>
        <v>1779.8871892051145</v>
      </c>
      <c r="G68" s="67">
        <f>T68*'Inflation factors 2022'!B74</f>
        <v>535.02474920353006</v>
      </c>
      <c r="H68" s="67">
        <f>U68*'Inflation factors 2022'!B74</f>
        <v>921.48566023674766</v>
      </c>
      <c r="I68" s="174" t="s">
        <v>36</v>
      </c>
      <c r="J68" s="174">
        <f>W68*'Inflation factors 2022'!B74</f>
        <v>575.39761726576705</v>
      </c>
      <c r="K68" s="176">
        <f>X68*'Inflation factors 2022'!B74</f>
        <v>466.09859764243021</v>
      </c>
      <c r="L68" s="60">
        <f t="shared" si="3"/>
        <v>14350.225072682832</v>
      </c>
      <c r="M68" s="69"/>
      <c r="N68" s="131">
        <v>2008</v>
      </c>
      <c r="O68" s="71">
        <v>3261.5176690799999</v>
      </c>
      <c r="P68" s="71">
        <v>3679.7616343599998</v>
      </c>
      <c r="Q68" s="71">
        <v>299.80285898</v>
      </c>
      <c r="R68" s="71">
        <v>822.71487191999995</v>
      </c>
      <c r="S68" s="71">
        <v>1424.9580031200001</v>
      </c>
      <c r="T68" s="71">
        <v>428.33489834</v>
      </c>
      <c r="U68" s="71">
        <v>737.73123053999996</v>
      </c>
      <c r="V68" s="68" t="s">
        <v>36</v>
      </c>
      <c r="W68" s="71">
        <v>460.65697010000002</v>
      </c>
      <c r="X68" s="71">
        <v>373.15338352999999</v>
      </c>
      <c r="Y68" s="71">
        <v>11488.631519969998</v>
      </c>
    </row>
    <row r="69" spans="1:25" x14ac:dyDescent="0.2">
      <c r="A69" s="168">
        <f t="shared" si="2"/>
        <v>2009</v>
      </c>
      <c r="B69" s="67">
        <f>O69*'Inflation factors 2022'!B75</f>
        <v>4190.2380181551471</v>
      </c>
      <c r="C69" s="67">
        <f>P69*'Inflation factors 2022'!B75</f>
        <v>4798.7393698766991</v>
      </c>
      <c r="D69" s="67">
        <f>Q69*'Inflation factors 2022'!B75</f>
        <v>381.48992059324473</v>
      </c>
      <c r="E69" s="67">
        <f>R69*'Inflation factors 2022'!B75</f>
        <v>1217.1698950746013</v>
      </c>
      <c r="F69" s="67">
        <f>S69*'Inflation factors 2022'!B75</f>
        <v>1794.6190760218601</v>
      </c>
      <c r="G69" s="67">
        <f>T69*'Inflation factors 2022'!B75</f>
        <v>602.13907554109096</v>
      </c>
      <c r="H69" s="67">
        <f>U69*'Inflation factors 2022'!B75</f>
        <v>1040.7419239372307</v>
      </c>
      <c r="I69" s="174" t="s">
        <v>36</v>
      </c>
      <c r="J69" s="174">
        <f>W69*'Inflation factors 2022'!B75</f>
        <v>694.9244088045034</v>
      </c>
      <c r="K69" s="176">
        <f>X69*'Inflation factors 2022'!B75</f>
        <v>534.92072900697906</v>
      </c>
      <c r="L69" s="60">
        <f t="shared" si="3"/>
        <v>15254.982417011355</v>
      </c>
      <c r="M69" s="69"/>
      <c r="N69" s="131">
        <v>2009</v>
      </c>
      <c r="O69" s="71">
        <v>3355.0058040100002</v>
      </c>
      <c r="P69" s="71">
        <v>3842.2157328799999</v>
      </c>
      <c r="Q69" s="71">
        <v>305.44825668999999</v>
      </c>
      <c r="R69" s="71">
        <v>974.55372337999995</v>
      </c>
      <c r="S69" s="71">
        <v>1436.90105191</v>
      </c>
      <c r="T69" s="71">
        <v>482.11583316000002</v>
      </c>
      <c r="U69" s="71">
        <v>833.29280584000003</v>
      </c>
      <c r="V69" s="68" t="s">
        <v>36</v>
      </c>
      <c r="W69" s="71">
        <v>556.40644153999995</v>
      </c>
      <c r="X69" s="71">
        <v>428.29599243000001</v>
      </c>
      <c r="Y69" s="71">
        <v>12214.23564184</v>
      </c>
    </row>
    <row r="70" spans="1:25" ht="18" customHeight="1" x14ac:dyDescent="0.2">
      <c r="A70" s="168">
        <f t="shared" si="2"/>
        <v>2010</v>
      </c>
      <c r="B70" s="67">
        <f>O70*'Inflation factors 2022'!B76</f>
        <v>4195.7312640652308</v>
      </c>
      <c r="C70" s="67">
        <f>P70*'Inflation factors 2022'!B76</f>
        <v>4847.3862455431654</v>
      </c>
      <c r="D70" s="67">
        <f>Q70*'Inflation factors 2022'!B76</f>
        <v>383.12109442968574</v>
      </c>
      <c r="E70" s="67">
        <f>R70*'Inflation factors 2022'!B76</f>
        <v>1353.324622308683</v>
      </c>
      <c r="F70" s="67">
        <f>S70*'Inflation factors 2022'!B76</f>
        <v>1768.3725346238275</v>
      </c>
      <c r="G70" s="67">
        <f>T70*'Inflation factors 2022'!B76</f>
        <v>654.08244320993845</v>
      </c>
      <c r="H70" s="67">
        <f>U70*'Inflation factors 2022'!B76</f>
        <v>1043.0143220297809</v>
      </c>
      <c r="I70" s="174" t="s">
        <v>36</v>
      </c>
      <c r="J70" s="174">
        <f>W70*'Inflation factors 2022'!B76</f>
        <v>749.55011512961505</v>
      </c>
      <c r="K70" s="176">
        <f>X70*'Inflation factors 2022'!B76</f>
        <v>534.53432673855787</v>
      </c>
      <c r="L70" s="60">
        <f t="shared" ref="L70:L75" si="4">SUM(B70:K70)</f>
        <v>15529.116968078486</v>
      </c>
      <c r="M70" s="69"/>
      <c r="N70" s="131">
        <v>2010</v>
      </c>
      <c r="O70" s="71">
        <v>3400.2981585100001</v>
      </c>
      <c r="P70" s="71">
        <v>3928.4113988600002</v>
      </c>
      <c r="Q70" s="71">
        <v>310.48841546</v>
      </c>
      <c r="R70" s="71">
        <v>1096.75928497</v>
      </c>
      <c r="S70" s="71">
        <v>1433.12178369</v>
      </c>
      <c r="T70" s="71">
        <v>530.08050019999996</v>
      </c>
      <c r="U70" s="71">
        <v>845.27808272000004</v>
      </c>
      <c r="V70" s="68" t="s">
        <v>36</v>
      </c>
      <c r="W70" s="71">
        <v>607.44926587999998</v>
      </c>
      <c r="X70" s="71">
        <v>433.19649722000003</v>
      </c>
      <c r="Y70" s="71">
        <v>12585.08338751</v>
      </c>
    </row>
    <row r="71" spans="1:25" s="18" customFormat="1" x14ac:dyDescent="0.2">
      <c r="A71" s="168">
        <f t="shared" ref="A71:A77" si="5">N71</f>
        <v>2011</v>
      </c>
      <c r="B71" s="67">
        <f>O71*'Inflation factors 2022'!B77</f>
        <v>4180.4288168920584</v>
      </c>
      <c r="C71" s="67">
        <f>P71*'Inflation factors 2022'!B77</f>
        <v>4858.0106016280006</v>
      </c>
      <c r="D71" s="67">
        <f>Q71*'Inflation factors 2022'!B77</f>
        <v>404.27418589134294</v>
      </c>
      <c r="E71" s="67">
        <f>R71*'Inflation factors 2022'!B77</f>
        <v>1352.0037108523072</v>
      </c>
      <c r="F71" s="67">
        <f>S71*'Inflation factors 2022'!B77</f>
        <v>1712.6234720373911</v>
      </c>
      <c r="G71" s="67">
        <f>T71*'Inflation factors 2022'!B77</f>
        <v>658.74936348516837</v>
      </c>
      <c r="H71" s="67">
        <f>U71*'Inflation factors 2022'!B77</f>
        <v>980.4521457620076</v>
      </c>
      <c r="I71" s="174" t="s">
        <v>36</v>
      </c>
      <c r="J71" s="174">
        <f>W71*'Inflation factors 2022'!B77</f>
        <v>726.21286102339513</v>
      </c>
      <c r="K71" s="176">
        <f>X71*'Inflation factors 2022'!B77</f>
        <v>523.71798769530494</v>
      </c>
      <c r="L71" s="60">
        <f t="shared" si="4"/>
        <v>15396.473145266977</v>
      </c>
      <c r="M71" s="73"/>
      <c r="N71" s="131">
        <v>2011</v>
      </c>
      <c r="O71" s="71">
        <v>3505.2768193400002</v>
      </c>
      <c r="P71" s="71">
        <v>4073.4270802999995</v>
      </c>
      <c r="Q71" s="71">
        <v>338.98267248000002</v>
      </c>
      <c r="R71" s="71">
        <v>1133.6509900999999</v>
      </c>
      <c r="S71" s="71">
        <v>1436.0295605399999</v>
      </c>
      <c r="T71" s="71">
        <v>552.35933315</v>
      </c>
      <c r="U71" s="71">
        <v>822.10613540999998</v>
      </c>
      <c r="V71" s="68" t="s">
        <v>36</v>
      </c>
      <c r="W71" s="71">
        <v>608.92727018000005</v>
      </c>
      <c r="X71" s="74">
        <v>439.13593617999999</v>
      </c>
      <c r="Y71" s="73">
        <v>12909.895797680001</v>
      </c>
    </row>
    <row r="72" spans="1:25" s="18" customFormat="1" x14ac:dyDescent="0.2">
      <c r="A72" s="168">
        <f t="shared" si="5"/>
        <v>2012</v>
      </c>
      <c r="B72" s="75">
        <f>O72*'Inflation factors 2022'!B78</f>
        <v>4171.409213059861</v>
      </c>
      <c r="C72" s="75">
        <f>P72*'Inflation factors 2022'!B78</f>
        <v>4870.1390758419057</v>
      </c>
      <c r="D72" s="75">
        <f>Q72*'Inflation factors 2022'!B78</f>
        <v>413.5004499013105</v>
      </c>
      <c r="E72" s="75">
        <f>R72*'Inflation factors 2022'!B78</f>
        <v>1647.8615727472582</v>
      </c>
      <c r="F72" s="75">
        <f>S72*'Inflation factors 2022'!B78</f>
        <v>1728.2264542628759</v>
      </c>
      <c r="G72" s="75">
        <f>T72*'Inflation factors 2022'!B78</f>
        <v>702.96071086275197</v>
      </c>
      <c r="H72" s="75">
        <f>U72*'Inflation factors 2022'!B78</f>
        <v>941.9234346775728</v>
      </c>
      <c r="I72" s="174" t="s">
        <v>36</v>
      </c>
      <c r="J72" s="175">
        <f>W72*'Inflation factors 2022'!B78</f>
        <v>735.03294894639987</v>
      </c>
      <c r="K72" s="177">
        <f>X72*'Inflation factors 2022'!B78</f>
        <v>500.74850356232901</v>
      </c>
      <c r="L72" s="178">
        <f t="shared" si="4"/>
        <v>15711.802363862264</v>
      </c>
      <c r="M72" s="73"/>
      <c r="N72" s="131">
        <v>2012</v>
      </c>
      <c r="O72" s="60">
        <v>3595.9827669299998</v>
      </c>
      <c r="P72" s="60">
        <v>4198.3261039099998</v>
      </c>
      <c r="Q72" s="60">
        <v>356.45999133999999</v>
      </c>
      <c r="R72" s="60">
        <v>1420.5467541600001</v>
      </c>
      <c r="S72" s="60">
        <v>1489.8256750799999</v>
      </c>
      <c r="T72" s="60">
        <v>605.99055929999997</v>
      </c>
      <c r="U72" s="60">
        <v>811.98948985000004</v>
      </c>
      <c r="V72" s="68" t="s">
        <v>36</v>
      </c>
      <c r="W72" s="60">
        <v>633.63858172000005</v>
      </c>
      <c r="X72" s="60">
        <v>431.67258290999996</v>
      </c>
      <c r="Y72" s="60">
        <v>13544.4325052</v>
      </c>
    </row>
    <row r="73" spans="1:25" s="18" customFormat="1" x14ac:dyDescent="0.2">
      <c r="A73" s="168">
        <f t="shared" si="5"/>
        <v>2013</v>
      </c>
      <c r="B73" s="75">
        <f>O73*'Inflation factors 2022'!B79</f>
        <v>4206.1952107979587</v>
      </c>
      <c r="C73" s="75">
        <f>P73*'Inflation factors 2022'!B79</f>
        <v>4785.5329659848794</v>
      </c>
      <c r="D73" s="75">
        <f>Q73*'Inflation factors 2022'!B79</f>
        <v>434.62028852965437</v>
      </c>
      <c r="E73" s="75">
        <f>R73*'Inflation factors 2022'!B79</f>
        <v>1924.3122996122797</v>
      </c>
      <c r="F73" s="75">
        <f>S73*'Inflation factors 2022'!B79</f>
        <v>1706.3616490957916</v>
      </c>
      <c r="G73" s="75">
        <f>T73*'Inflation factors 2022'!B79</f>
        <v>765.29657860471627</v>
      </c>
      <c r="H73" s="75">
        <f>U73*'Inflation factors 2022'!B79</f>
        <v>922.53448229417154</v>
      </c>
      <c r="I73" s="174" t="s">
        <v>36</v>
      </c>
      <c r="J73" s="175">
        <f>W73*'Inflation factors 2022'!B79</f>
        <v>745.55767562723076</v>
      </c>
      <c r="K73" s="177">
        <f>X73*'Inflation factors 2022'!B79</f>
        <v>514.13252486175213</v>
      </c>
      <c r="L73" s="178">
        <f t="shared" si="4"/>
        <v>16004.543675408439</v>
      </c>
      <c r="M73" s="73"/>
      <c r="N73" s="131">
        <v>2013</v>
      </c>
      <c r="O73" s="60">
        <v>3679.70119785</v>
      </c>
      <c r="P73" s="60">
        <v>4186.5226183699997</v>
      </c>
      <c r="Q73" s="60">
        <v>380.21839599999998</v>
      </c>
      <c r="R73" s="60">
        <v>1683.4440436199998</v>
      </c>
      <c r="S73" s="60">
        <v>1492.77451223</v>
      </c>
      <c r="T73" s="60">
        <v>669.50357647999999</v>
      </c>
      <c r="U73" s="60">
        <v>807.05984136000006</v>
      </c>
      <c r="V73" s="68" t="s">
        <v>36</v>
      </c>
      <c r="W73" s="60">
        <v>652.23541337999995</v>
      </c>
      <c r="X73" s="60">
        <v>449.77799953999994</v>
      </c>
      <c r="Y73" s="60">
        <v>14001.237598829999</v>
      </c>
    </row>
    <row r="74" spans="1:25" s="18" customFormat="1" x14ac:dyDescent="0.2">
      <c r="A74" s="168">
        <f t="shared" si="5"/>
        <v>2014</v>
      </c>
      <c r="B74" s="75">
        <f>O74*'Inflation factors 2022'!B80</f>
        <v>4156.4285873235176</v>
      </c>
      <c r="C74" s="75">
        <f>P74*'Inflation factors 2022'!B80</f>
        <v>4829.7605098583226</v>
      </c>
      <c r="D74" s="75">
        <f>Q74*'Inflation factors 2022'!D80</f>
        <v>480.23935125922219</v>
      </c>
      <c r="E74" s="75">
        <f>R74*'Inflation factors 2022'!B80</f>
        <v>2187.6263897227705</v>
      </c>
      <c r="F74" s="75">
        <f>S74*'Inflation factors 2022'!B80</f>
        <v>1691.5689051983361</v>
      </c>
      <c r="G74" s="75">
        <f>T74*'Inflation factors 2022'!B80</f>
        <v>839.79147539693417</v>
      </c>
      <c r="H74" s="75">
        <f>U74*'Inflation factors 2022'!B80</f>
        <v>937.89968843404563</v>
      </c>
      <c r="I74" s="174" t="s">
        <v>36</v>
      </c>
      <c r="J74" s="175">
        <f>W74*'Inflation factors 2022'!B80</f>
        <v>749.30223276106415</v>
      </c>
      <c r="K74" s="177">
        <f>X74*'Inflation factors 2022'!B80</f>
        <v>496.94813775965366</v>
      </c>
      <c r="L74" s="178">
        <f t="shared" si="4"/>
        <v>16369.565277713864</v>
      </c>
      <c r="M74" s="73"/>
      <c r="N74" s="131">
        <v>2014</v>
      </c>
      <c r="O74" s="60">
        <v>3673.9167207099999</v>
      </c>
      <c r="P74" s="60">
        <v>4269.0828246899991</v>
      </c>
      <c r="Q74" s="60">
        <v>410.24534146000002</v>
      </c>
      <c r="R74" s="60">
        <v>1933.6690148800001</v>
      </c>
      <c r="S74" s="60">
        <v>1495.19789754</v>
      </c>
      <c r="T74" s="60">
        <v>742.30168486000002</v>
      </c>
      <c r="U74" s="60">
        <v>829.02070258000003</v>
      </c>
      <c r="V74" s="68" t="s">
        <v>36</v>
      </c>
      <c r="W74" s="60">
        <v>662.3171658</v>
      </c>
      <c r="X74" s="60">
        <v>439.25837633999998</v>
      </c>
      <c r="Y74" s="60">
        <v>14455.009728860001</v>
      </c>
    </row>
    <row r="75" spans="1:25" s="18" customFormat="1" ht="18" customHeight="1" x14ac:dyDescent="0.2">
      <c r="A75" s="168">
        <f t="shared" si="5"/>
        <v>2015</v>
      </c>
      <c r="B75" s="75">
        <f>O75*'Inflation factors 2022'!B81</f>
        <v>4147.1647187329199</v>
      </c>
      <c r="C75" s="75">
        <f>P75*'Inflation factors 2022'!B81</f>
        <v>4885.0537955732825</v>
      </c>
      <c r="D75" s="75">
        <f>Q75*'Inflation factors 2022'!D81</f>
        <v>522.56529017289915</v>
      </c>
      <c r="E75" s="75">
        <f>R75*'Inflation factors 2022'!B81</f>
        <v>2371.8213059922359</v>
      </c>
      <c r="F75" s="75">
        <f>S75*'Inflation factors 2022'!B81</f>
        <v>1569.404485162861</v>
      </c>
      <c r="G75" s="75">
        <f>T75*'Inflation factors 2022'!B81</f>
        <v>1040.2851731643661</v>
      </c>
      <c r="H75" s="75">
        <f>U75*'Inflation factors 2022'!B81</f>
        <v>951.21012022420302</v>
      </c>
      <c r="I75" s="174" t="s">
        <v>36</v>
      </c>
      <c r="J75" s="175">
        <f>W75*'Inflation factors 2022'!B81</f>
        <v>750.91106279497978</v>
      </c>
      <c r="K75" s="177">
        <f>X75*'Inflation factors 2022'!B81</f>
        <v>487.60298153518005</v>
      </c>
      <c r="L75" s="178">
        <f t="shared" si="4"/>
        <v>16726.018933352927</v>
      </c>
      <c r="M75" s="73"/>
      <c r="N75" s="131">
        <v>2015</v>
      </c>
      <c r="O75" s="60">
        <v>3658.16014425</v>
      </c>
      <c r="P75" s="60">
        <v>4309.0425168700003</v>
      </c>
      <c r="Q75" s="60">
        <v>445.37623593000001</v>
      </c>
      <c r="R75" s="60">
        <v>2092.1527740799997</v>
      </c>
      <c r="S75" s="60">
        <v>1384.35131643</v>
      </c>
      <c r="T75" s="60">
        <v>917.62204234000001</v>
      </c>
      <c r="U75" s="60">
        <v>839.05009485000005</v>
      </c>
      <c r="V75" s="68" t="s">
        <v>36</v>
      </c>
      <c r="W75" s="60">
        <v>662.36889732999998</v>
      </c>
      <c r="X75" s="60">
        <v>430.10825811000001</v>
      </c>
      <c r="Y75" s="60">
        <v>14738.232280189999</v>
      </c>
    </row>
    <row r="76" spans="1:25" s="18" customFormat="1" x14ac:dyDescent="0.2">
      <c r="A76" s="168">
        <f t="shared" si="5"/>
        <v>2016</v>
      </c>
      <c r="B76" s="75">
        <f>O76*'Inflation factors 2022'!B82</f>
        <v>4082.1698995994293</v>
      </c>
      <c r="C76" s="75">
        <f>P76*'Inflation factors 2022'!B82</f>
        <v>4682.9844519247508</v>
      </c>
      <c r="D76" s="75">
        <f>Q76*'Inflation factors 2022'!D82</f>
        <v>530.0825144410444</v>
      </c>
      <c r="E76" s="75">
        <f>R76*'Inflation factors 2022'!B82</f>
        <v>2451.1770181190991</v>
      </c>
      <c r="F76" s="75">
        <f>S76*'Inflation factors 2022'!B82</f>
        <v>1560.8080365546632</v>
      </c>
      <c r="G76" s="75">
        <f>T76*'Inflation factors 2022'!B82</f>
        <v>1221.1047036290613</v>
      </c>
      <c r="H76" s="75">
        <f>U76*'Inflation factors 2022'!B82</f>
        <v>953.35399293992032</v>
      </c>
      <c r="I76" s="174" t="s">
        <v>36</v>
      </c>
      <c r="J76" s="175">
        <f>W76*'Inflation factors 2022'!B82</f>
        <v>731.11106590713098</v>
      </c>
      <c r="K76" s="177">
        <f>X76*'Inflation factors 2022'!B82</f>
        <v>486.81625532647769</v>
      </c>
      <c r="L76" s="178">
        <f t="shared" ref="L76:L80" si="6">SUM(B76:K76)</f>
        <v>16699.607938441575</v>
      </c>
      <c r="M76" s="73"/>
      <c r="N76" s="131">
        <v>2016</v>
      </c>
      <c r="O76" s="60">
        <v>3613.6964181100002</v>
      </c>
      <c r="P76" s="60">
        <v>4145.5609531700002</v>
      </c>
      <c r="Q76" s="60">
        <v>456.41391781999994</v>
      </c>
      <c r="R76" s="60">
        <v>2169.8777435500001</v>
      </c>
      <c r="S76" s="60">
        <v>1381.6883054300001</v>
      </c>
      <c r="T76" s="60">
        <v>1080.9696318800002</v>
      </c>
      <c r="U76" s="60">
        <v>843.94623305999994</v>
      </c>
      <c r="V76" s="68" t="s">
        <v>36</v>
      </c>
      <c r="W76" s="60">
        <v>647.20810380000012</v>
      </c>
      <c r="X76" s="60">
        <v>430.94878494</v>
      </c>
      <c r="Y76" s="60">
        <v>14770.310091759999</v>
      </c>
    </row>
    <row r="77" spans="1:25" s="18" customFormat="1" x14ac:dyDescent="0.2">
      <c r="A77" s="168">
        <f t="shared" si="5"/>
        <v>2017</v>
      </c>
      <c r="B77" s="75">
        <f>O77*'Inflation factors 2022'!B83</f>
        <v>3977.404294645758</v>
      </c>
      <c r="C77" s="75">
        <f>P77*'Inflation factors 2022'!B83</f>
        <v>4535.5891649597661</v>
      </c>
      <c r="D77" s="75">
        <f>Q77*'Inflation factors 2022'!D83</f>
        <v>523.89103249978041</v>
      </c>
      <c r="E77" s="75">
        <f>R77*'Inflation factors 2022'!B83</f>
        <v>2383.2320226794295</v>
      </c>
      <c r="F77" s="75">
        <f>S77*'Inflation factors 2022'!B83</f>
        <v>1531.8054228847964</v>
      </c>
      <c r="G77" s="75">
        <f>T77*'Inflation factors 2022'!B83</f>
        <v>1413.6067345978686</v>
      </c>
      <c r="H77" s="75">
        <f>U77*'Inflation factors 2022'!B83</f>
        <v>760.6967806393335</v>
      </c>
      <c r="I77" s="174">
        <f>V77*'Inflation factors 2022'!B83</f>
        <v>809.04987209588035</v>
      </c>
      <c r="J77" s="175">
        <f>W77*'Inflation factors 2022'!B83</f>
        <v>723.47679549293775</v>
      </c>
      <c r="K77" s="177">
        <f>X77*'Inflation factors 2022'!B83</f>
        <v>537.14794428648258</v>
      </c>
      <c r="L77" s="178">
        <f t="shared" si="6"/>
        <v>17195.900064782032</v>
      </c>
      <c r="M77" s="73"/>
      <c r="N77" s="131">
        <v>2017</v>
      </c>
      <c r="O77" s="60">
        <v>3547.5127268200004</v>
      </c>
      <c r="P77" s="60">
        <v>4045.3670520700002</v>
      </c>
      <c r="Q77" s="60">
        <v>453.28729993999991</v>
      </c>
      <c r="R77" s="60">
        <v>2125.6440897399998</v>
      </c>
      <c r="S77" s="60">
        <v>1366.2426120499999</v>
      </c>
      <c r="T77" s="60">
        <v>1260.8192454699999</v>
      </c>
      <c r="U77" s="60">
        <v>678.47805016999996</v>
      </c>
      <c r="V77" s="68">
        <v>721.60497280999994</v>
      </c>
      <c r="W77" s="60">
        <v>645.28092932999994</v>
      </c>
      <c r="X77" s="60">
        <v>479.09114270999999</v>
      </c>
      <c r="Y77" s="60">
        <v>15323.32812111</v>
      </c>
    </row>
    <row r="78" spans="1:25" s="18" customFormat="1" x14ac:dyDescent="0.2">
      <c r="A78" s="168">
        <f>N78</f>
        <v>2018</v>
      </c>
      <c r="B78" s="75">
        <f>O78*'Inflation factors 2022'!B84</f>
        <v>3932.8902145278453</v>
      </c>
      <c r="C78" s="75">
        <f>P78*'Inflation factors 2022'!B84</f>
        <v>4556.4870937401629</v>
      </c>
      <c r="D78" s="75">
        <f>Q78*'Inflation factors 2022'!D84</f>
        <v>614.15863973869261</v>
      </c>
      <c r="E78" s="75">
        <f>R78*'Inflation factors 2022'!B84</f>
        <v>2179.6944900180638</v>
      </c>
      <c r="F78" s="75">
        <f>S78*'Inflation factors 2022'!B84</f>
        <v>1518.7436453867429</v>
      </c>
      <c r="G78" s="75">
        <f>T78*'Inflation factors 2022'!B84</f>
        <v>1651.5064747871418</v>
      </c>
      <c r="H78" s="75">
        <f>U78*'Inflation factors 2022'!B84</f>
        <v>575.61182238385868</v>
      </c>
      <c r="I78" s="174">
        <f>V78*'Inflation factors 2022'!B84</f>
        <v>794.11589929506613</v>
      </c>
      <c r="J78" s="175">
        <f>W78*'Inflation factors 2022'!B84</f>
        <v>689.78972218414287</v>
      </c>
      <c r="K78" s="177">
        <f>X78*'Inflation factors 2022'!B84</f>
        <v>573.20548871528433</v>
      </c>
      <c r="L78" s="178">
        <f t="shared" si="6"/>
        <v>17086.203490777003</v>
      </c>
      <c r="M78" s="73"/>
      <c r="N78" s="131">
        <v>2018</v>
      </c>
      <c r="O78" s="60">
        <v>3545.81591321</v>
      </c>
      <c r="P78" s="60">
        <v>4108.0385070600005</v>
      </c>
      <c r="Q78" s="60">
        <v>537.66569061999996</v>
      </c>
      <c r="R78" s="60">
        <v>1965.1693759699999</v>
      </c>
      <c r="S78" s="60">
        <v>1369.26918682</v>
      </c>
      <c r="T78" s="60">
        <v>1488.9655239900001</v>
      </c>
      <c r="U78" s="60">
        <v>518.96021712000004</v>
      </c>
      <c r="V78" s="68">
        <v>715.95916464999993</v>
      </c>
      <c r="W78" s="60">
        <v>621.90074989999994</v>
      </c>
      <c r="X78" s="60">
        <v>516.79071435000003</v>
      </c>
      <c r="Y78" s="60">
        <v>15388.535043690003</v>
      </c>
    </row>
    <row r="79" spans="1:25" s="18" customFormat="1" x14ac:dyDescent="0.2">
      <c r="A79" s="168">
        <f>N79</f>
        <v>2019</v>
      </c>
      <c r="B79" s="75">
        <f>O79*'Inflation factors 2022'!B85</f>
        <v>3866.2709424389504</v>
      </c>
      <c r="C79" s="75">
        <f>P79*'Inflation factors 2022'!B85</f>
        <v>4604.4186152760649</v>
      </c>
      <c r="D79" s="75">
        <f>Q79*'Inflation factors 2022'!D85</f>
        <v>665.20668865343646</v>
      </c>
      <c r="E79" s="75">
        <f>R79*'Inflation factors 2022'!B85</f>
        <v>2053.4780116057123</v>
      </c>
      <c r="F79" s="75">
        <f>S79*'Inflation factors 2022'!B85</f>
        <v>1492.015950813467</v>
      </c>
      <c r="G79" s="75">
        <f>T79*'Inflation factors 2022'!B85</f>
        <v>1636.9541754326149</v>
      </c>
      <c r="H79" s="75">
        <f>U79*'Inflation factors 2022'!B85</f>
        <v>596.96851085337744</v>
      </c>
      <c r="I79" s="174">
        <f>V79*'Inflation factors 2022'!B85</f>
        <v>766.81541201165749</v>
      </c>
      <c r="J79" s="175">
        <f>W79*'Inflation factors 2022'!B85</f>
        <v>646.17876367449242</v>
      </c>
      <c r="K79" s="177">
        <f>X79*'Inflation factors 2022'!B85</f>
        <v>568.29099085367693</v>
      </c>
      <c r="L79" s="178">
        <f t="shared" si="6"/>
        <v>16896.598061613451</v>
      </c>
      <c r="M79" s="73"/>
      <c r="N79" s="131">
        <v>2019</v>
      </c>
      <c r="O79" s="60">
        <v>3521.5120138899997</v>
      </c>
      <c r="P79" s="60">
        <v>4193.8383812400007</v>
      </c>
      <c r="Q79" s="60">
        <v>587.68721078999999</v>
      </c>
      <c r="R79" s="60">
        <v>1870.36749255</v>
      </c>
      <c r="S79" s="60">
        <v>1358.9715190499999</v>
      </c>
      <c r="T79" s="60">
        <v>1490.9854691500002</v>
      </c>
      <c r="U79" s="60">
        <v>543.73628082000005</v>
      </c>
      <c r="V79" s="68">
        <v>698.43777791000002</v>
      </c>
      <c r="W79" s="60">
        <v>588.55841022999994</v>
      </c>
      <c r="X79" s="60">
        <v>517.61596159999999</v>
      </c>
      <c r="Y79" s="60">
        <v>15371.71051723</v>
      </c>
    </row>
    <row r="80" spans="1:25" s="18" customFormat="1" x14ac:dyDescent="0.2">
      <c r="A80" s="168">
        <f>N80</f>
        <v>2020</v>
      </c>
      <c r="B80" s="75">
        <f>O80*'Inflation factors 2022'!B86</f>
        <v>4099.2921498366459</v>
      </c>
      <c r="C80" s="75">
        <f>P80*'Inflation factors 2022'!B86</f>
        <v>4868.0268280502114</v>
      </c>
      <c r="D80" s="75">
        <f>Q80*'Inflation factors 2022'!D86</f>
        <v>632.04246941647546</v>
      </c>
      <c r="E80" s="75">
        <f>R80*'Inflation factors 2022'!B86</f>
        <v>2480.2710237079855</v>
      </c>
      <c r="F80" s="75">
        <f>S80*'Inflation factors 2022'!B86</f>
        <v>1505.3750321651316</v>
      </c>
      <c r="G80" s="75">
        <f>T80*'Inflation factors 2022'!B86</f>
        <v>1714.9661643103047</v>
      </c>
      <c r="H80" s="75">
        <f>U80*'Inflation factors 2022'!B86</f>
        <v>632.81970246305536</v>
      </c>
      <c r="I80" s="174">
        <f>V80*'Inflation factors 2022'!B86</f>
        <v>858.33550058696528</v>
      </c>
      <c r="J80" s="175">
        <f>W80*'Inflation factors 2022'!B86</f>
        <v>619.17285893594374</v>
      </c>
      <c r="K80" s="177">
        <f>X80*'Inflation factors 2022'!B86</f>
        <v>597.93320491892166</v>
      </c>
      <c r="L80" s="178">
        <f t="shared" si="6"/>
        <v>18008.234934391643</v>
      </c>
      <c r="M80" s="73"/>
      <c r="N80" s="131">
        <v>2020</v>
      </c>
      <c r="O80" s="60">
        <v>3744.4656093899998</v>
      </c>
      <c r="P80" s="60">
        <v>4446.6601493500002</v>
      </c>
      <c r="Q80" s="60">
        <v>559.65417986000011</v>
      </c>
      <c r="R80" s="60">
        <v>2265.5837180600001</v>
      </c>
      <c r="S80" s="60">
        <v>1375.07277626</v>
      </c>
      <c r="T80" s="60">
        <v>1566.52211865</v>
      </c>
      <c r="U80" s="60">
        <v>578.04409303</v>
      </c>
      <c r="V80" s="68">
        <v>784.03969412000004</v>
      </c>
      <c r="W80" s="60">
        <v>565.57849302000011</v>
      </c>
      <c r="X80" s="60">
        <v>546.17730102999997</v>
      </c>
      <c r="Y80" s="60">
        <v>16431.79813277</v>
      </c>
    </row>
    <row r="81" spans="1:25" s="18" customFormat="1" x14ac:dyDescent="0.2">
      <c r="A81" s="168">
        <f t="shared" ref="A81:A82" si="7">N81</f>
        <v>2021</v>
      </c>
      <c r="B81" s="75">
        <f>O81*'Inflation factors 2022'!B87</f>
        <v>3954.9388115300826</v>
      </c>
      <c r="C81" s="75">
        <f>P81*'Inflation factors 2022'!B87</f>
        <v>5022.1218034671283</v>
      </c>
      <c r="D81" s="75">
        <f>Q81*'Inflation factors 2022'!D87</f>
        <v>804.85605887238944</v>
      </c>
      <c r="E81" s="75">
        <f>R81*'Inflation factors 2022'!B87</f>
        <v>2309.027283782782</v>
      </c>
      <c r="F81" s="75">
        <f>S81*'Inflation factors 2022'!B87</f>
        <v>1459.1210625526774</v>
      </c>
      <c r="G81" s="75">
        <f>T81*'Inflation factors 2022'!B87</f>
        <v>1704.0712540984507</v>
      </c>
      <c r="H81" s="75">
        <f>U81*'Inflation factors 2022'!B87</f>
        <v>650.42394908107781</v>
      </c>
      <c r="I81" s="174">
        <f>V81*'Inflation factors 2022'!B87</f>
        <v>735.35791159777364</v>
      </c>
      <c r="J81" s="175">
        <f>W81*'Inflation factors 2022'!B87</f>
        <v>570.47299740053177</v>
      </c>
      <c r="K81" s="177">
        <f>X81*'Inflation factors 2022'!B87</f>
        <v>634.44187326838232</v>
      </c>
      <c r="L81" s="178">
        <f t="shared" ref="L81:L82" si="8">SUM(B81:K81)</f>
        <v>17844.833005651275</v>
      </c>
      <c r="M81" s="73"/>
      <c r="N81" s="126">
        <v>2021</v>
      </c>
      <c r="O81" s="60">
        <v>3691.9979581900002</v>
      </c>
      <c r="P81" s="194">
        <v>4688.2301668299997</v>
      </c>
      <c r="Q81" s="60">
        <v>737.41380435999997</v>
      </c>
      <c r="R81" s="60">
        <v>2155.5135043499999</v>
      </c>
      <c r="S81" s="60">
        <v>1362.1125990600001</v>
      </c>
      <c r="T81" s="60">
        <v>1590.7774786299999</v>
      </c>
      <c r="U81" s="60">
        <v>607.18104789999995</v>
      </c>
      <c r="V81" s="68">
        <v>686.46824578999997</v>
      </c>
      <c r="W81" s="60">
        <v>532.54556946999992</v>
      </c>
      <c r="X81" s="60">
        <v>592.26152724999997</v>
      </c>
      <c r="Y81" s="60">
        <v>16644.501901830001</v>
      </c>
    </row>
    <row r="82" spans="1:25" s="18" customFormat="1" ht="18" customHeight="1" x14ac:dyDescent="0.2">
      <c r="A82" s="168">
        <f t="shared" si="7"/>
        <v>2022</v>
      </c>
      <c r="B82" s="75">
        <f>O82*'Inflation factors 2022'!B88</f>
        <v>3715.6092275700003</v>
      </c>
      <c r="C82" s="75">
        <f>P82*'Inflation factors 2022'!B88</f>
        <v>5032.6122120599994</v>
      </c>
      <c r="D82" s="75">
        <f>Q82*'Inflation factors 2022'!D88</f>
        <v>713.23393351000004</v>
      </c>
      <c r="E82" s="75">
        <f>R82*'Inflation factors 2022'!B88</f>
        <v>1844.5265197699998</v>
      </c>
      <c r="F82" s="75">
        <f>S82*'Inflation factors 2022'!B88</f>
        <v>1460.2952657599999</v>
      </c>
      <c r="G82" s="75">
        <f>T82*'Inflation factors 2022'!B88</f>
        <v>1565.0106475499999</v>
      </c>
      <c r="H82" s="75">
        <f>U82*'Inflation factors 2022'!B88</f>
        <v>652.02396285999998</v>
      </c>
      <c r="I82" s="174">
        <f>V82*'Inflation factors 2022'!B88</f>
        <v>678.40117410999994</v>
      </c>
      <c r="J82" s="175">
        <f>W82*'Inflation factors 2022'!B88</f>
        <v>607.95529420000003</v>
      </c>
      <c r="K82" s="177">
        <f>X82*'Inflation factors 2022'!B88</f>
        <v>609.82371792000004</v>
      </c>
      <c r="L82" s="178">
        <f t="shared" si="8"/>
        <v>16879.491955310001</v>
      </c>
      <c r="M82" s="73"/>
      <c r="N82" s="126">
        <v>2022</v>
      </c>
      <c r="O82" s="60">
        <v>3715.6092275700003</v>
      </c>
      <c r="P82" s="194">
        <v>5032.6122120599994</v>
      </c>
      <c r="Q82" s="60">
        <v>713.23393351000004</v>
      </c>
      <c r="R82" s="60">
        <v>1844.5265197699998</v>
      </c>
      <c r="S82" s="60">
        <v>1460.2952657599999</v>
      </c>
      <c r="T82" s="60">
        <v>1565.0106475499999</v>
      </c>
      <c r="U82" s="60">
        <v>652.02396285999998</v>
      </c>
      <c r="V82" s="68">
        <v>678.40117410999994</v>
      </c>
      <c r="W82" s="60">
        <v>607.95529420000003</v>
      </c>
      <c r="X82" s="60">
        <v>609.82371792000004</v>
      </c>
      <c r="Y82" s="60">
        <v>16879.491955310001</v>
      </c>
    </row>
    <row r="83" spans="1:25" s="18" customFormat="1" ht="8.25" customHeight="1" x14ac:dyDescent="0.2">
      <c r="A83" s="12"/>
      <c r="N83" s="12"/>
      <c r="O83" s="51"/>
      <c r="P83" s="51"/>
      <c r="Q83" s="51"/>
      <c r="R83" s="51"/>
      <c r="S83" s="51"/>
      <c r="T83" s="76"/>
      <c r="U83" s="51"/>
      <c r="V83" s="68"/>
      <c r="W83" s="51"/>
      <c r="X83" s="51"/>
    </row>
    <row r="84" spans="1:25" s="104" customFormat="1" ht="11.25" x14ac:dyDescent="0.2">
      <c r="A84" s="129" t="s">
        <v>94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M84" s="117"/>
      <c r="N84" s="102" t="str">
        <f>A84</f>
        <v>Statistical Information Service 24.3.2023</v>
      </c>
      <c r="O84" s="118"/>
      <c r="P84" s="118"/>
      <c r="Q84" s="118"/>
      <c r="R84" s="118"/>
      <c r="S84" s="118"/>
      <c r="T84" s="119"/>
      <c r="U84" s="118"/>
      <c r="V84" s="118"/>
      <c r="W84" s="118"/>
      <c r="X84" s="118"/>
    </row>
    <row r="85" spans="1:25" x14ac:dyDescent="0.2">
      <c r="B85" s="77"/>
      <c r="C85" s="77"/>
      <c r="D85" s="77"/>
      <c r="E85" s="77"/>
      <c r="F85" s="77"/>
      <c r="G85" s="77"/>
      <c r="H85" s="77"/>
      <c r="I85" s="77"/>
      <c r="J85" s="77"/>
      <c r="K85" s="77"/>
      <c r="M85" s="77"/>
      <c r="N85" s="132"/>
    </row>
    <row r="86" spans="1:25" x14ac:dyDescent="0.2">
      <c r="B86" s="77"/>
      <c r="C86" s="77"/>
      <c r="D86" s="77"/>
      <c r="E86" s="77"/>
      <c r="F86" s="77"/>
      <c r="G86" s="77"/>
      <c r="H86" s="77"/>
      <c r="I86" s="77"/>
      <c r="J86" s="77"/>
      <c r="K86" s="77"/>
      <c r="M86" s="77"/>
      <c r="N86" s="132"/>
    </row>
    <row r="87" spans="1:25" x14ac:dyDescent="0.2">
      <c r="B87" s="77"/>
      <c r="C87" s="77"/>
      <c r="D87" s="77"/>
      <c r="E87" s="77"/>
      <c r="F87" s="77"/>
      <c r="G87" s="77"/>
      <c r="H87" s="77"/>
      <c r="I87" s="77"/>
      <c r="J87" s="77"/>
      <c r="K87" s="77"/>
      <c r="M87" s="77"/>
      <c r="N87" s="132"/>
    </row>
    <row r="88" spans="1:25" x14ac:dyDescent="0.2">
      <c r="B88" s="77"/>
      <c r="C88" s="77"/>
      <c r="D88" s="77"/>
      <c r="E88" s="77"/>
      <c r="F88" s="77"/>
      <c r="G88" s="77"/>
      <c r="H88" s="77"/>
      <c r="I88" s="77"/>
      <c r="J88" s="77"/>
      <c r="K88" s="77"/>
      <c r="M88" s="77"/>
      <c r="N88" s="132"/>
    </row>
    <row r="89" spans="1:25" x14ac:dyDescent="0.2">
      <c r="B89" s="77"/>
      <c r="C89" s="77"/>
      <c r="D89" s="77"/>
      <c r="E89" s="77"/>
      <c r="F89" s="77"/>
      <c r="G89" s="77"/>
      <c r="H89" s="77"/>
      <c r="I89" s="77"/>
      <c r="J89" s="77"/>
      <c r="K89" s="77"/>
      <c r="M89" s="77"/>
      <c r="N89" s="132"/>
    </row>
    <row r="90" spans="1:25" x14ac:dyDescent="0.2">
      <c r="B90" s="77"/>
      <c r="C90" s="77"/>
      <c r="D90" s="77"/>
      <c r="E90" s="77"/>
      <c r="F90" s="77"/>
      <c r="G90" s="77"/>
      <c r="H90" s="77"/>
      <c r="I90" s="77"/>
      <c r="J90" s="77"/>
      <c r="K90" s="77"/>
      <c r="M90" s="77"/>
      <c r="N90" s="132"/>
    </row>
    <row r="91" spans="1:25" x14ac:dyDescent="0.2">
      <c r="B91" s="77"/>
      <c r="C91" s="77"/>
      <c r="D91" s="77"/>
      <c r="E91" s="77"/>
      <c r="F91" s="77"/>
      <c r="G91" s="77"/>
      <c r="H91" s="77"/>
      <c r="I91" s="77"/>
      <c r="J91" s="77"/>
      <c r="K91" s="77"/>
      <c r="M91" s="77"/>
      <c r="N91" s="132"/>
    </row>
    <row r="92" spans="1:25" x14ac:dyDescent="0.2">
      <c r="B92" s="77"/>
      <c r="C92" s="77"/>
      <c r="D92" s="77"/>
      <c r="E92" s="77"/>
      <c r="F92" s="77"/>
      <c r="G92" s="77"/>
      <c r="H92" s="77"/>
      <c r="I92" s="77"/>
      <c r="J92" s="77"/>
      <c r="K92" s="77"/>
      <c r="M92" s="77"/>
      <c r="N92" s="132"/>
    </row>
    <row r="93" spans="1:25" x14ac:dyDescent="0.2">
      <c r="B93" s="77"/>
      <c r="C93" s="77"/>
      <c r="D93" s="77"/>
      <c r="E93" s="77"/>
      <c r="F93" s="77"/>
      <c r="G93" s="77"/>
      <c r="H93" s="77"/>
      <c r="I93" s="77"/>
      <c r="J93" s="77"/>
      <c r="K93" s="77"/>
      <c r="M93" s="77"/>
      <c r="N93" s="132"/>
    </row>
    <row r="94" spans="1:25" x14ac:dyDescent="0.2">
      <c r="B94" s="77"/>
      <c r="C94" s="77"/>
      <c r="D94" s="77"/>
      <c r="E94" s="77"/>
      <c r="F94" s="77"/>
      <c r="G94" s="77"/>
      <c r="H94" s="77"/>
      <c r="I94" s="77"/>
      <c r="J94" s="77"/>
      <c r="K94" s="77"/>
      <c r="M94" s="77"/>
      <c r="N94" s="132"/>
    </row>
    <row r="95" spans="1:25" x14ac:dyDescent="0.2">
      <c r="B95" s="77"/>
      <c r="C95" s="77"/>
      <c r="D95" s="77"/>
      <c r="E95" s="77"/>
      <c r="F95" s="77"/>
      <c r="G95" s="77"/>
      <c r="H95" s="77"/>
      <c r="I95" s="77"/>
      <c r="J95" s="77"/>
      <c r="K95" s="77"/>
      <c r="M95" s="77"/>
      <c r="N95" s="132"/>
    </row>
    <row r="96" spans="1:25" x14ac:dyDescent="0.2">
      <c r="B96" s="77"/>
      <c r="C96" s="77"/>
      <c r="D96" s="77"/>
      <c r="E96" s="77"/>
      <c r="F96" s="77"/>
      <c r="G96" s="77"/>
      <c r="H96" s="77"/>
      <c r="I96" s="77"/>
      <c r="J96" s="77"/>
      <c r="K96" s="77"/>
      <c r="M96" s="77"/>
      <c r="N96" s="132"/>
    </row>
    <row r="97" spans="2:14" x14ac:dyDescent="0.2">
      <c r="B97" s="77"/>
      <c r="C97" s="77"/>
      <c r="D97" s="77"/>
      <c r="E97" s="77"/>
      <c r="F97" s="77"/>
      <c r="G97" s="77"/>
      <c r="H97" s="77"/>
      <c r="I97" s="77"/>
      <c r="J97" s="77"/>
      <c r="K97" s="77"/>
      <c r="M97" s="77"/>
      <c r="N97" s="132"/>
    </row>
    <row r="98" spans="2:14" x14ac:dyDescent="0.2">
      <c r="B98" s="77"/>
      <c r="C98" s="77"/>
      <c r="D98" s="77"/>
      <c r="E98" s="77"/>
      <c r="F98" s="77"/>
      <c r="G98" s="77"/>
      <c r="H98" s="77"/>
      <c r="I98" s="77"/>
      <c r="J98" s="77"/>
      <c r="K98" s="77"/>
      <c r="M98" s="77"/>
      <c r="N98" s="132"/>
    </row>
    <row r="99" spans="2:14" x14ac:dyDescent="0.2">
      <c r="B99" s="77"/>
      <c r="C99" s="77"/>
      <c r="D99" s="77"/>
      <c r="E99" s="77"/>
      <c r="F99" s="77"/>
      <c r="G99" s="77"/>
      <c r="H99" s="77"/>
      <c r="I99" s="77"/>
      <c r="J99" s="77"/>
      <c r="K99" s="77"/>
      <c r="M99" s="77"/>
      <c r="N99" s="132"/>
    </row>
    <row r="100" spans="2:14" x14ac:dyDescent="0.2"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M100" s="77"/>
      <c r="N100" s="132"/>
    </row>
    <row r="101" spans="2:14" x14ac:dyDescent="0.2"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M101" s="77"/>
      <c r="N101" s="132"/>
    </row>
    <row r="102" spans="2:14" x14ac:dyDescent="0.2"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M102" s="77"/>
      <c r="N102" s="132"/>
    </row>
    <row r="103" spans="2:14" x14ac:dyDescent="0.2"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M103" s="77"/>
      <c r="N103" s="132"/>
    </row>
    <row r="104" spans="2:14" x14ac:dyDescent="0.2"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M104" s="77"/>
      <c r="N104" s="132"/>
    </row>
    <row r="105" spans="2:14" x14ac:dyDescent="0.2"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M105" s="77"/>
      <c r="N105" s="132"/>
    </row>
    <row r="106" spans="2:14" x14ac:dyDescent="0.2"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M106" s="77"/>
      <c r="N106" s="132"/>
    </row>
    <row r="107" spans="2:14" x14ac:dyDescent="0.2"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M107" s="77"/>
      <c r="N107" s="132"/>
    </row>
    <row r="108" spans="2:14" x14ac:dyDescent="0.2"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M108" s="77"/>
      <c r="N108" s="132"/>
    </row>
    <row r="109" spans="2:14" x14ac:dyDescent="0.2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M109" s="77"/>
      <c r="N109" s="132"/>
    </row>
    <row r="110" spans="2:14" x14ac:dyDescent="0.2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M110" s="77"/>
      <c r="N110" s="132"/>
    </row>
    <row r="111" spans="2:14" x14ac:dyDescent="0.2"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M111" s="77"/>
      <c r="N111" s="132"/>
    </row>
    <row r="112" spans="2:14" x14ac:dyDescent="0.2"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M112" s="77"/>
      <c r="N112" s="132"/>
    </row>
    <row r="113" spans="2:14" x14ac:dyDescent="0.2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M113" s="77"/>
      <c r="N113" s="132"/>
    </row>
    <row r="114" spans="2:14" x14ac:dyDescent="0.2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M114" s="77"/>
      <c r="N114" s="132"/>
    </row>
    <row r="115" spans="2:14" x14ac:dyDescent="0.2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M115" s="77"/>
      <c r="N115" s="132"/>
    </row>
    <row r="116" spans="2:14" x14ac:dyDescent="0.2"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M116" s="77"/>
      <c r="N116" s="132"/>
    </row>
    <row r="117" spans="2:14" x14ac:dyDescent="0.2"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M117" s="77"/>
      <c r="N117" s="132"/>
    </row>
    <row r="118" spans="2:14" x14ac:dyDescent="0.2"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M118" s="77"/>
      <c r="N118" s="132"/>
    </row>
    <row r="119" spans="2:14" x14ac:dyDescent="0.2"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M119" s="77"/>
      <c r="N119" s="132"/>
    </row>
    <row r="120" spans="2:14" x14ac:dyDescent="0.2"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M120" s="77"/>
      <c r="N120" s="132"/>
    </row>
    <row r="121" spans="2:14" x14ac:dyDescent="0.2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M121" s="77"/>
      <c r="N121" s="132"/>
    </row>
    <row r="122" spans="2:14" x14ac:dyDescent="0.2"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M122" s="77"/>
      <c r="N122" s="132"/>
    </row>
    <row r="123" spans="2:14" x14ac:dyDescent="0.2"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M123" s="77"/>
      <c r="N123" s="132"/>
    </row>
    <row r="124" spans="2:14" x14ac:dyDescent="0.2"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M124" s="77"/>
      <c r="N124" s="132"/>
    </row>
    <row r="125" spans="2:14" x14ac:dyDescent="0.2"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M125" s="77"/>
      <c r="N125" s="132"/>
    </row>
    <row r="126" spans="2:14" x14ac:dyDescent="0.2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M126" s="77"/>
      <c r="N126" s="132"/>
    </row>
    <row r="127" spans="2:14" x14ac:dyDescent="0.2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M127" s="77"/>
      <c r="N127" s="132"/>
    </row>
    <row r="128" spans="2:14" x14ac:dyDescent="0.2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M128" s="77"/>
      <c r="N128" s="132"/>
    </row>
    <row r="129" spans="2:14" x14ac:dyDescent="0.2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M129" s="77"/>
      <c r="N129" s="132"/>
    </row>
    <row r="130" spans="2:14" x14ac:dyDescent="0.2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M130" s="77"/>
      <c r="N130" s="132"/>
    </row>
    <row r="131" spans="2:14" x14ac:dyDescent="0.2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M131" s="77"/>
      <c r="N131" s="132"/>
    </row>
    <row r="132" spans="2:14" x14ac:dyDescent="0.2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M132" s="77"/>
      <c r="N132" s="132"/>
    </row>
    <row r="133" spans="2:14" x14ac:dyDescent="0.2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M133" s="77"/>
      <c r="N133" s="132"/>
    </row>
    <row r="134" spans="2:14" x14ac:dyDescent="0.2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M134" s="77"/>
      <c r="N134" s="132"/>
    </row>
    <row r="135" spans="2:14" x14ac:dyDescent="0.2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M135" s="77"/>
      <c r="N135" s="132"/>
    </row>
    <row r="136" spans="2:14" x14ac:dyDescent="0.2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M136" s="77"/>
      <c r="N136" s="132"/>
    </row>
    <row r="137" spans="2:14" x14ac:dyDescent="0.2"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M137" s="77"/>
      <c r="N137" s="132"/>
    </row>
    <row r="138" spans="2:14" x14ac:dyDescent="0.2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M138" s="77"/>
      <c r="N138" s="132"/>
    </row>
    <row r="139" spans="2:14" x14ac:dyDescent="0.2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M139" s="77"/>
      <c r="N139" s="132"/>
    </row>
    <row r="140" spans="2:14" x14ac:dyDescent="0.2"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M140" s="77"/>
      <c r="N140" s="132"/>
    </row>
    <row r="141" spans="2:14" x14ac:dyDescent="0.2"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M141" s="77"/>
      <c r="N141" s="132"/>
    </row>
    <row r="142" spans="2:14" x14ac:dyDescent="0.2"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M142" s="77"/>
      <c r="N142" s="132"/>
    </row>
    <row r="143" spans="2:14" x14ac:dyDescent="0.2"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M143" s="77"/>
      <c r="N143" s="132"/>
    </row>
    <row r="144" spans="2:14" x14ac:dyDescent="0.2"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M144" s="77"/>
      <c r="N144" s="132"/>
    </row>
    <row r="145" spans="2:14" x14ac:dyDescent="0.2"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M145" s="77"/>
      <c r="N145" s="132"/>
    </row>
    <row r="146" spans="2:14" x14ac:dyDescent="0.2"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M146" s="77"/>
      <c r="N146" s="132"/>
    </row>
    <row r="147" spans="2:14" x14ac:dyDescent="0.2"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M147" s="77"/>
      <c r="N147" s="132"/>
    </row>
    <row r="148" spans="2:14" x14ac:dyDescent="0.2"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M148" s="77"/>
      <c r="N148" s="132"/>
    </row>
    <row r="149" spans="2:14" x14ac:dyDescent="0.2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M149" s="77"/>
      <c r="N149" s="132"/>
    </row>
    <row r="150" spans="2:14" x14ac:dyDescent="0.2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M150" s="77"/>
      <c r="N150" s="132"/>
    </row>
    <row r="151" spans="2:14" x14ac:dyDescent="0.2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M151" s="77"/>
      <c r="N151" s="132"/>
    </row>
    <row r="152" spans="2:14" x14ac:dyDescent="0.2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M152" s="77"/>
      <c r="N152" s="132"/>
    </row>
    <row r="153" spans="2:14" x14ac:dyDescent="0.2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M153" s="77"/>
      <c r="N153" s="132"/>
    </row>
    <row r="154" spans="2:14" x14ac:dyDescent="0.2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M154" s="77"/>
      <c r="N154" s="132"/>
    </row>
    <row r="155" spans="2:14" x14ac:dyDescent="0.2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M155" s="77"/>
      <c r="N155" s="132"/>
    </row>
    <row r="156" spans="2:14" x14ac:dyDescent="0.2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M156" s="77"/>
      <c r="N156" s="132"/>
    </row>
    <row r="157" spans="2:14" x14ac:dyDescent="0.2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M157" s="77"/>
      <c r="N157" s="132"/>
    </row>
    <row r="158" spans="2:14" x14ac:dyDescent="0.2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M158" s="77"/>
      <c r="N158" s="132"/>
    </row>
    <row r="159" spans="2:14" x14ac:dyDescent="0.2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M159" s="77"/>
      <c r="N159" s="132"/>
    </row>
    <row r="160" spans="2:14" x14ac:dyDescent="0.2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M160" s="77"/>
      <c r="N160" s="132"/>
    </row>
    <row r="161" spans="2:14" x14ac:dyDescent="0.2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M161" s="77"/>
      <c r="N161" s="132"/>
    </row>
    <row r="162" spans="2:14" x14ac:dyDescent="0.2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M162" s="77"/>
      <c r="N162" s="132"/>
    </row>
    <row r="163" spans="2:14" x14ac:dyDescent="0.2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M163" s="77"/>
      <c r="N163" s="132"/>
    </row>
    <row r="164" spans="2:14" x14ac:dyDescent="0.2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M164" s="77"/>
      <c r="N164" s="132"/>
    </row>
    <row r="165" spans="2:14" x14ac:dyDescent="0.2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M165" s="77"/>
      <c r="N165" s="132"/>
    </row>
    <row r="166" spans="2:14" x14ac:dyDescent="0.2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M166" s="77"/>
      <c r="N166" s="132"/>
    </row>
    <row r="167" spans="2:14" x14ac:dyDescent="0.2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M167" s="77"/>
      <c r="N167" s="132"/>
    </row>
    <row r="168" spans="2:14" x14ac:dyDescent="0.2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M168" s="77"/>
      <c r="N168" s="132"/>
    </row>
    <row r="169" spans="2:14" x14ac:dyDescent="0.2"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M169" s="77"/>
      <c r="N169" s="132"/>
    </row>
    <row r="170" spans="2:14" x14ac:dyDescent="0.2"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M170" s="77"/>
      <c r="N170" s="132"/>
    </row>
    <row r="171" spans="2:14" x14ac:dyDescent="0.2"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M171" s="77"/>
      <c r="N171" s="132"/>
    </row>
    <row r="172" spans="2:14" x14ac:dyDescent="0.2"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M172" s="77"/>
      <c r="N172" s="132"/>
    </row>
    <row r="173" spans="2:14" x14ac:dyDescent="0.2"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M173" s="77"/>
      <c r="N173" s="132"/>
    </row>
    <row r="174" spans="2:14" x14ac:dyDescent="0.2"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M174" s="77"/>
      <c r="N174" s="132"/>
    </row>
    <row r="175" spans="2:14" x14ac:dyDescent="0.2"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M175" s="77"/>
      <c r="N175" s="132"/>
    </row>
    <row r="176" spans="2:14" x14ac:dyDescent="0.2"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M176" s="77"/>
      <c r="N176" s="132"/>
    </row>
    <row r="177" spans="2:14" x14ac:dyDescent="0.2"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M177" s="77"/>
      <c r="N177" s="132"/>
    </row>
    <row r="178" spans="2:14" x14ac:dyDescent="0.2"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M178" s="77"/>
      <c r="N178" s="132"/>
    </row>
    <row r="179" spans="2:14" x14ac:dyDescent="0.2"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M179" s="77"/>
      <c r="N179" s="132"/>
    </row>
    <row r="180" spans="2:14" x14ac:dyDescent="0.2"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M180" s="77"/>
      <c r="N180" s="132"/>
    </row>
    <row r="181" spans="2:14" x14ac:dyDescent="0.2"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M181" s="77"/>
      <c r="N181" s="132"/>
    </row>
    <row r="182" spans="2:14" x14ac:dyDescent="0.2"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M182" s="77"/>
      <c r="N182" s="132"/>
    </row>
    <row r="183" spans="2:14" x14ac:dyDescent="0.2"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M183" s="77"/>
      <c r="N183" s="132"/>
    </row>
    <row r="184" spans="2:14" x14ac:dyDescent="0.2"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M184" s="77"/>
      <c r="N184" s="132"/>
    </row>
    <row r="185" spans="2:14" x14ac:dyDescent="0.2"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M185" s="77"/>
      <c r="N185" s="132"/>
    </row>
    <row r="186" spans="2:14" x14ac:dyDescent="0.2"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M186" s="77"/>
      <c r="N186" s="132"/>
    </row>
    <row r="187" spans="2:14" x14ac:dyDescent="0.2"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M187" s="77"/>
      <c r="N187" s="132"/>
    </row>
    <row r="188" spans="2:14" x14ac:dyDescent="0.2"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M188" s="77"/>
      <c r="N188" s="132"/>
    </row>
    <row r="189" spans="2:14" x14ac:dyDescent="0.2"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M189" s="77"/>
      <c r="N189" s="132"/>
    </row>
    <row r="190" spans="2:14" x14ac:dyDescent="0.2"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M190" s="77"/>
      <c r="N190" s="132"/>
    </row>
    <row r="191" spans="2:14" x14ac:dyDescent="0.2"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M191" s="77"/>
      <c r="N191" s="132"/>
    </row>
    <row r="192" spans="2:14" x14ac:dyDescent="0.2"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M192" s="77"/>
      <c r="N192" s="132"/>
    </row>
    <row r="193" spans="2:14" x14ac:dyDescent="0.2"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M193" s="77"/>
      <c r="N193" s="132"/>
    </row>
    <row r="194" spans="2:14" x14ac:dyDescent="0.2"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M194" s="77"/>
      <c r="N194" s="132"/>
    </row>
    <row r="195" spans="2:14" x14ac:dyDescent="0.2"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M195" s="77"/>
      <c r="N195" s="132"/>
    </row>
    <row r="196" spans="2:14" x14ac:dyDescent="0.2"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M196" s="77"/>
      <c r="N196" s="132"/>
    </row>
    <row r="197" spans="2:14" x14ac:dyDescent="0.2"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M197" s="77"/>
      <c r="N197" s="132"/>
    </row>
    <row r="198" spans="2:14" x14ac:dyDescent="0.2"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M198" s="77"/>
      <c r="N198" s="132"/>
    </row>
    <row r="199" spans="2:14" x14ac:dyDescent="0.2"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M199" s="77"/>
      <c r="N199" s="132"/>
    </row>
    <row r="200" spans="2:14" x14ac:dyDescent="0.2"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M200" s="77"/>
      <c r="N200" s="132"/>
    </row>
    <row r="201" spans="2:14" x14ac:dyDescent="0.2"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M201" s="77"/>
      <c r="N201" s="132"/>
    </row>
    <row r="202" spans="2:14" x14ac:dyDescent="0.2"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M202" s="77"/>
      <c r="N202" s="132"/>
    </row>
    <row r="203" spans="2:14" x14ac:dyDescent="0.2"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M203" s="77"/>
      <c r="N203" s="132"/>
    </row>
    <row r="204" spans="2:14" x14ac:dyDescent="0.2"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M204" s="77"/>
      <c r="N204" s="132"/>
    </row>
    <row r="205" spans="2:14" x14ac:dyDescent="0.2"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M205" s="77"/>
      <c r="N205" s="132"/>
    </row>
    <row r="206" spans="2:14" x14ac:dyDescent="0.2"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M206" s="77"/>
      <c r="N206" s="132"/>
    </row>
    <row r="207" spans="2:14" x14ac:dyDescent="0.2"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M207" s="77"/>
      <c r="N207" s="132"/>
    </row>
    <row r="208" spans="2:14" x14ac:dyDescent="0.2"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M208" s="77"/>
      <c r="N208" s="132"/>
    </row>
    <row r="209" spans="2:14" x14ac:dyDescent="0.2"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M209" s="77"/>
      <c r="N209" s="132"/>
    </row>
    <row r="210" spans="2:14" x14ac:dyDescent="0.2"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M210" s="77"/>
      <c r="N210" s="132"/>
    </row>
    <row r="211" spans="2:14" x14ac:dyDescent="0.2"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M211" s="77"/>
      <c r="N211" s="132"/>
    </row>
    <row r="212" spans="2:14" x14ac:dyDescent="0.2"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M212" s="77"/>
      <c r="N212" s="132"/>
    </row>
    <row r="213" spans="2:14" x14ac:dyDescent="0.2"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M213" s="77"/>
      <c r="N213" s="132"/>
    </row>
    <row r="214" spans="2:14" x14ac:dyDescent="0.2"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M214" s="77"/>
      <c r="N214" s="132"/>
    </row>
    <row r="215" spans="2:14" x14ac:dyDescent="0.2"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M215" s="77"/>
      <c r="N215" s="132"/>
    </row>
  </sheetData>
  <mergeCells count="4">
    <mergeCell ref="B3:C3"/>
    <mergeCell ref="O3:P3"/>
    <mergeCell ref="B1:L1"/>
    <mergeCell ref="O1:Y1"/>
  </mergeCells>
  <phoneticPr fontId="0" type="noConversion"/>
  <pageMargins left="0.74803149606299213" right="0.39370078740157483" top="0.98425196850393704" bottom="1.0629921259842521" header="0.39370078740157483" footer="0.39370078740157483"/>
  <pageSetup paperSize="9" orientation="landscape" r:id="rId1"/>
  <headerFooter alignWithMargins="0">
    <oddFooter>&amp;LKela | Statistical Information Service&amp;2
&amp;G
&amp;10PO Box 450 | FIN-00101 HELSINKI | tilastot@kela.fi | www.kela.fi/statistics&amp;R
&amp;P/&amp;N</oddFooter>
  </headerFooter>
  <rowBreaks count="2" manualBreakCount="2">
    <brk id="29" max="16383" man="1"/>
    <brk id="54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/>
  <dimension ref="A1:P57"/>
  <sheetViews>
    <sheetView zoomScaleNormal="100" workbookViewId="0">
      <pane xSplit="1" ySplit="4" topLeftCell="B5" activePane="bottomRight" state="frozen"/>
      <selection activeCell="A12" sqref="A12"/>
      <selection pane="topRight" activeCell="A12" sqref="A12"/>
      <selection pane="bottomLeft" activeCell="A12" sqref="A12"/>
      <selection pane="bottomRight" activeCell="B5" sqref="B5"/>
    </sheetView>
  </sheetViews>
  <sheetFormatPr defaultColWidth="9.140625" defaultRowHeight="12.75" x14ac:dyDescent="0.2"/>
  <cols>
    <col min="1" max="1" width="6.42578125" style="46" customWidth="1"/>
    <col min="2" max="2" width="6.5703125" style="7" bestFit="1" customWidth="1"/>
    <col min="3" max="3" width="2.28515625" style="7" customWidth="1"/>
    <col min="4" max="4" width="7.5703125" style="7" bestFit="1" customWidth="1"/>
    <col min="5" max="5" width="2.28515625" style="7" customWidth="1"/>
    <col min="6" max="6" width="8.140625" style="7" customWidth="1"/>
    <col min="7" max="7" width="2.28515625" style="7" customWidth="1"/>
    <col min="8" max="8" width="7.5703125" style="7" bestFit="1" customWidth="1"/>
    <col min="9" max="9" width="2.28515625" style="7" customWidth="1"/>
    <col min="10" max="10" width="2.5703125" style="4" customWidth="1"/>
    <col min="11" max="11" width="8.5703125" style="7" bestFit="1" customWidth="1"/>
    <col min="12" max="12" width="12.7109375" style="7" customWidth="1"/>
    <col min="13" max="13" width="9.5703125" style="7" customWidth="1"/>
    <col min="14" max="14" width="13.140625" style="7" customWidth="1"/>
    <col min="15" max="16384" width="9.140625" style="4"/>
  </cols>
  <sheetData>
    <row r="1" spans="1:16" s="15" customFormat="1" ht="18" x14ac:dyDescent="0.25">
      <c r="A1" s="125" t="s">
        <v>45</v>
      </c>
      <c r="B1" s="204" t="str">
        <f>"Kela benefits as a percentage of selected indicators, 1975–"&amp;A52</f>
        <v>Kela benefits as a percentage of selected indicators, 1975–2022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6" s="8" customFormat="1" ht="6.75" customHeight="1" x14ac:dyDescent="0.2">
      <c r="A2" s="46"/>
      <c r="B2" s="7"/>
      <c r="C2" s="7"/>
      <c r="D2" s="7"/>
      <c r="E2" s="7"/>
      <c r="F2" s="7"/>
      <c r="G2" s="7"/>
      <c r="H2" s="7"/>
      <c r="I2" s="7"/>
      <c r="J2" s="59"/>
      <c r="K2" s="7"/>
      <c r="L2" s="7"/>
      <c r="M2" s="7"/>
      <c r="N2" s="7"/>
    </row>
    <row r="3" spans="1:16" x14ac:dyDescent="0.2">
      <c r="A3" s="139" t="s">
        <v>9</v>
      </c>
      <c r="B3" s="197" t="s">
        <v>11</v>
      </c>
      <c r="C3" s="197"/>
      <c r="D3" s="197"/>
      <c r="E3" s="197"/>
      <c r="F3" s="197"/>
      <c r="G3" s="197"/>
      <c r="H3" s="205"/>
      <c r="I3" s="115"/>
      <c r="J3" s="115"/>
      <c r="K3" s="197" t="s">
        <v>0</v>
      </c>
      <c r="L3" s="197"/>
      <c r="M3" s="197"/>
      <c r="N3" s="197"/>
    </row>
    <row r="4" spans="1:16" s="9" customFormat="1" ht="51" x14ac:dyDescent="0.2">
      <c r="A4" s="140"/>
      <c r="B4" s="206" t="s">
        <v>39</v>
      </c>
      <c r="C4" s="206"/>
      <c r="D4" s="206" t="s">
        <v>78</v>
      </c>
      <c r="E4" s="206"/>
      <c r="F4" s="206" t="s">
        <v>76</v>
      </c>
      <c r="G4" s="206"/>
      <c r="H4" s="206" t="s">
        <v>77</v>
      </c>
      <c r="I4" s="206"/>
      <c r="J4" s="116"/>
      <c r="K4" s="94" t="s">
        <v>30</v>
      </c>
      <c r="L4" s="208" t="s">
        <v>40</v>
      </c>
      <c r="M4" s="208" t="s">
        <v>41</v>
      </c>
      <c r="N4" s="208" t="s">
        <v>31</v>
      </c>
      <c r="P4" s="60"/>
    </row>
    <row r="5" spans="1:16" ht="18" customHeight="1" x14ac:dyDescent="0.2">
      <c r="A5" s="46">
        <v>1975</v>
      </c>
      <c r="B5" s="60">
        <v>880.96835880539481</v>
      </c>
      <c r="C5" s="60"/>
      <c r="D5" s="60">
        <v>18145</v>
      </c>
      <c r="E5" s="60"/>
      <c r="F5" s="60">
        <v>2954.6254222442662</v>
      </c>
      <c r="G5" s="60"/>
      <c r="H5" s="60">
        <v>8265</v>
      </c>
      <c r="I5" s="60"/>
      <c r="J5" s="61"/>
      <c r="K5" s="49">
        <f>IF(OR(D5="",D5=0),"-",B5/D5*100)</f>
        <v>4.8551576677067771</v>
      </c>
      <c r="L5" s="49">
        <f>IF(OR(F5="",F5=0),"-",B5/F5*100)</f>
        <v>29.816583590356821</v>
      </c>
      <c r="M5" s="49">
        <f>IF(OR(H5="",H5=0),"-",B5/H5*100)</f>
        <v>10.659024304965454</v>
      </c>
      <c r="N5" s="49">
        <f>IF(OR(D5="",D5=0),"-",F5/D5*100)</f>
        <v>16.283413735157158</v>
      </c>
    </row>
    <row r="6" spans="1:16" x14ac:dyDescent="0.2">
      <c r="A6" s="46">
        <v>1976</v>
      </c>
      <c r="B6" s="60">
        <v>1040.9150768702918</v>
      </c>
      <c r="C6" s="60"/>
      <c r="D6" s="60">
        <v>20604</v>
      </c>
      <c r="E6" s="60"/>
      <c r="F6" s="60">
        <v>3675.0122201588765</v>
      </c>
      <c r="G6" s="60"/>
      <c r="H6" s="60">
        <v>9455</v>
      </c>
      <c r="I6" s="60"/>
      <c r="J6" s="61"/>
      <c r="K6" s="49">
        <f t="shared" ref="K6:K47" si="0">IF(OR(D6="",D6=0),"-",B6/D6*100)</f>
        <v>5.0520048382367104</v>
      </c>
      <c r="L6" s="49">
        <f t="shared" ref="L6:L47" si="1">IF(OR(F6="",F6=0),"-",B6/F6*100)</f>
        <v>28.32412559502432</v>
      </c>
      <c r="M6" s="49">
        <f t="shared" ref="M6:M47" si="2">IF(OR(H6="",H6=0),"-",B6/H6*100)</f>
        <v>11.009149411637143</v>
      </c>
      <c r="N6" s="49">
        <f t="shared" ref="N6:N47" si="3">IF(OR(D6="",D6=0),"-",F6/D6*100)</f>
        <v>17.836401767418348</v>
      </c>
    </row>
    <row r="7" spans="1:16" x14ac:dyDescent="0.2">
      <c r="A7" s="46">
        <v>1977</v>
      </c>
      <c r="B7" s="60">
        <v>1162.6831356284258</v>
      </c>
      <c r="C7" s="60"/>
      <c r="D7" s="60">
        <v>22614</v>
      </c>
      <c r="E7" s="60"/>
      <c r="F7" s="60">
        <v>4435.2539356248835</v>
      </c>
      <c r="G7" s="60"/>
      <c r="H7" s="60">
        <v>10086</v>
      </c>
      <c r="I7" s="60"/>
      <c r="J7" s="61"/>
      <c r="K7" s="49">
        <f t="shared" si="0"/>
        <v>5.1414306873106295</v>
      </c>
      <c r="L7" s="49">
        <f t="shared" si="1"/>
        <v>26.214578748006122</v>
      </c>
      <c r="M7" s="49">
        <f t="shared" si="2"/>
        <v>11.527693194808901</v>
      </c>
      <c r="N7" s="49">
        <f t="shared" si="3"/>
        <v>19.612867850114458</v>
      </c>
    </row>
    <row r="8" spans="1:16" x14ac:dyDescent="0.2">
      <c r="A8" s="46">
        <v>1978</v>
      </c>
      <c r="B8" s="60">
        <v>1257.204750299795</v>
      </c>
      <c r="C8" s="60"/>
      <c r="D8" s="60">
        <v>25051</v>
      </c>
      <c r="E8" s="60"/>
      <c r="F8" s="60">
        <v>4993.2779898045183</v>
      </c>
      <c r="G8" s="60"/>
      <c r="H8" s="60">
        <v>10687</v>
      </c>
      <c r="I8" s="60"/>
      <c r="J8" s="61"/>
      <c r="K8" s="49">
        <f t="shared" si="0"/>
        <v>5.0185810957638219</v>
      </c>
      <c r="L8" s="49">
        <f t="shared" si="1"/>
        <v>25.177944285633764</v>
      </c>
      <c r="M8" s="49">
        <f t="shared" si="2"/>
        <v>11.76386965752592</v>
      </c>
      <c r="N8" s="49">
        <f t="shared" si="3"/>
        <v>19.932449761704195</v>
      </c>
    </row>
    <row r="9" spans="1:16" x14ac:dyDescent="0.2">
      <c r="A9" s="46">
        <v>1979</v>
      </c>
      <c r="B9" s="60">
        <v>1337.5985791483972</v>
      </c>
      <c r="C9" s="60"/>
      <c r="D9" s="60">
        <v>29056</v>
      </c>
      <c r="E9" s="60"/>
      <c r="F9" s="60">
        <v>5659.7199818760027</v>
      </c>
      <c r="G9" s="60"/>
      <c r="H9" s="60">
        <v>12255</v>
      </c>
      <c r="I9" s="60"/>
      <c r="J9" s="61"/>
      <c r="K9" s="49">
        <f t="shared" si="0"/>
        <v>4.6035193390294511</v>
      </c>
      <c r="L9" s="49">
        <f t="shared" si="1"/>
        <v>23.633652962191768</v>
      </c>
      <c r="M9" s="49">
        <f t="shared" si="2"/>
        <v>10.914717088114216</v>
      </c>
      <c r="N9" s="49">
        <f t="shared" si="3"/>
        <v>19.478661831897035</v>
      </c>
    </row>
    <row r="10" spans="1:16" ht="18" customHeight="1" x14ac:dyDescent="0.2">
      <c r="A10" s="46">
        <v>1980</v>
      </c>
      <c r="B10" s="60">
        <v>1527.4827481234431</v>
      </c>
      <c r="C10" s="60"/>
      <c r="D10" s="60">
        <v>33657</v>
      </c>
      <c r="E10" s="60"/>
      <c r="F10" s="60">
        <v>6334</v>
      </c>
      <c r="G10" s="60"/>
      <c r="H10" s="60">
        <v>14318</v>
      </c>
      <c r="I10" s="60"/>
      <c r="J10" s="61"/>
      <c r="K10" s="49">
        <f t="shared" si="0"/>
        <v>4.5383805690449028</v>
      </c>
      <c r="L10" s="49">
        <f t="shared" si="1"/>
        <v>24.115610169299703</v>
      </c>
      <c r="M10" s="49">
        <f t="shared" si="2"/>
        <v>10.668268949039273</v>
      </c>
      <c r="N10" s="49">
        <f t="shared" si="3"/>
        <v>18.819264937457287</v>
      </c>
    </row>
    <row r="11" spans="1:16" x14ac:dyDescent="0.2">
      <c r="A11" s="46">
        <v>1981</v>
      </c>
      <c r="B11" s="60">
        <v>1769.1687984486346</v>
      </c>
      <c r="C11" s="60"/>
      <c r="D11" s="60">
        <v>38067</v>
      </c>
      <c r="E11" s="60"/>
      <c r="F11" s="60">
        <v>7332</v>
      </c>
      <c r="G11" s="60"/>
      <c r="H11" s="60">
        <v>16593</v>
      </c>
      <c r="I11" s="60"/>
      <c r="J11" s="61"/>
      <c r="K11" s="49">
        <f t="shared" si="0"/>
        <v>4.6475130649870877</v>
      </c>
      <c r="L11" s="49">
        <f t="shared" si="1"/>
        <v>24.129416236342532</v>
      </c>
      <c r="M11" s="49">
        <f t="shared" si="2"/>
        <v>10.662139447047759</v>
      </c>
      <c r="N11" s="49">
        <f t="shared" si="3"/>
        <v>19.260777050989045</v>
      </c>
    </row>
    <row r="12" spans="1:16" x14ac:dyDescent="0.2">
      <c r="A12" s="46">
        <v>1982</v>
      </c>
      <c r="B12" s="60">
        <v>2212.1757967482545</v>
      </c>
      <c r="C12" s="60"/>
      <c r="D12" s="60">
        <v>42803</v>
      </c>
      <c r="E12" s="60"/>
      <c r="F12" s="60">
        <v>8779</v>
      </c>
      <c r="G12" s="60"/>
      <c r="H12" s="60">
        <v>18447</v>
      </c>
      <c r="I12" s="60"/>
      <c r="J12" s="61"/>
      <c r="K12" s="49">
        <f t="shared" si="0"/>
        <v>5.1682727770208974</v>
      </c>
      <c r="L12" s="49">
        <f t="shared" si="1"/>
        <v>25.198494096688169</v>
      </c>
      <c r="M12" s="49">
        <f t="shared" si="2"/>
        <v>11.992062648388652</v>
      </c>
      <c r="N12" s="49">
        <f t="shared" si="3"/>
        <v>20.510244609022731</v>
      </c>
    </row>
    <row r="13" spans="1:16" x14ac:dyDescent="0.2">
      <c r="A13" s="46">
        <v>1983</v>
      </c>
      <c r="B13" s="60">
        <v>2624.4044045054179</v>
      </c>
      <c r="C13" s="60"/>
      <c r="D13" s="60">
        <v>47752</v>
      </c>
      <c r="E13" s="60"/>
      <c r="F13" s="60">
        <v>10149</v>
      </c>
      <c r="G13" s="60"/>
      <c r="H13" s="60">
        <v>20553</v>
      </c>
      <c r="I13" s="60"/>
      <c r="J13" s="61"/>
      <c r="K13" s="49">
        <f t="shared" si="0"/>
        <v>5.4959046835848087</v>
      </c>
      <c r="L13" s="49">
        <f t="shared" si="1"/>
        <v>25.858748689579446</v>
      </c>
      <c r="M13" s="49">
        <f t="shared" si="2"/>
        <v>12.768960271033025</v>
      </c>
      <c r="N13" s="49">
        <f t="shared" si="3"/>
        <v>21.25356006031161</v>
      </c>
    </row>
    <row r="14" spans="1:16" x14ac:dyDescent="0.2">
      <c r="A14" s="46">
        <v>1984</v>
      </c>
      <c r="B14" s="60">
        <v>2956.9119351198256</v>
      </c>
      <c r="C14" s="60"/>
      <c r="D14" s="60">
        <v>53460</v>
      </c>
      <c r="E14" s="60"/>
      <c r="F14" s="60">
        <v>11635</v>
      </c>
      <c r="G14" s="60"/>
      <c r="H14" s="60">
        <v>22862</v>
      </c>
      <c r="I14" s="60"/>
      <c r="J14" s="61"/>
      <c r="K14" s="49">
        <f t="shared" si="0"/>
        <v>5.5310735786004965</v>
      </c>
      <c r="L14" s="49">
        <f t="shared" si="1"/>
        <v>25.413940138545989</v>
      </c>
      <c r="M14" s="49">
        <f t="shared" si="2"/>
        <v>12.933741296123809</v>
      </c>
      <c r="N14" s="49">
        <f t="shared" si="3"/>
        <v>21.763935652824543</v>
      </c>
    </row>
    <row r="15" spans="1:16" ht="18" customHeight="1" x14ac:dyDescent="0.2">
      <c r="A15" s="46">
        <v>1985</v>
      </c>
      <c r="B15" s="60">
        <v>3497.8043066200448</v>
      </c>
      <c r="C15" s="60"/>
      <c r="D15" s="60">
        <v>58245</v>
      </c>
      <c r="E15" s="60"/>
      <c r="F15" s="60">
        <v>13436</v>
      </c>
      <c r="G15" s="60"/>
      <c r="H15" s="60">
        <v>25207</v>
      </c>
      <c r="I15" s="60"/>
      <c r="J15" s="61"/>
      <c r="K15" s="49">
        <f t="shared" si="0"/>
        <v>6.0053297392394969</v>
      </c>
      <c r="L15" s="49">
        <f t="shared" si="1"/>
        <v>26.033077602114059</v>
      </c>
      <c r="M15" s="49">
        <f t="shared" si="2"/>
        <v>13.876321286230192</v>
      </c>
      <c r="N15" s="49">
        <f t="shared" si="3"/>
        <v>23.068074512833718</v>
      </c>
    </row>
    <row r="16" spans="1:16" x14ac:dyDescent="0.2">
      <c r="A16" s="46">
        <v>1986</v>
      </c>
      <c r="B16" s="60">
        <v>3827.9572062639909</v>
      </c>
      <c r="C16" s="60"/>
      <c r="D16" s="60">
        <v>62693</v>
      </c>
      <c r="E16" s="60"/>
      <c r="F16" s="60">
        <v>14892</v>
      </c>
      <c r="G16" s="60"/>
      <c r="H16" s="60">
        <v>27009</v>
      </c>
      <c r="I16" s="60"/>
      <c r="J16" s="61"/>
      <c r="K16" s="49">
        <f t="shared" si="0"/>
        <v>6.1058765831336688</v>
      </c>
      <c r="L16" s="49">
        <f t="shared" si="1"/>
        <v>25.70478919059892</v>
      </c>
      <c r="M16" s="49">
        <f t="shared" si="2"/>
        <v>14.172894984131181</v>
      </c>
      <c r="N16" s="49">
        <f t="shared" si="3"/>
        <v>23.753848117014659</v>
      </c>
    </row>
    <row r="17" spans="1:14" x14ac:dyDescent="0.2">
      <c r="A17" s="46">
        <v>1987</v>
      </c>
      <c r="B17" s="60">
        <v>4121.6133258657892</v>
      </c>
      <c r="C17" s="60"/>
      <c r="D17" s="60">
        <v>67716</v>
      </c>
      <c r="E17" s="60"/>
      <c r="F17" s="60">
        <v>16286</v>
      </c>
      <c r="G17" s="60"/>
      <c r="H17" s="60">
        <v>29414</v>
      </c>
      <c r="I17" s="60"/>
      <c r="J17" s="61"/>
      <c r="K17" s="49">
        <f t="shared" si="0"/>
        <v>6.0866166428403767</v>
      </c>
      <c r="L17" s="49">
        <f t="shared" si="1"/>
        <v>25.307708006052987</v>
      </c>
      <c r="M17" s="49">
        <f t="shared" si="2"/>
        <v>14.01242036399602</v>
      </c>
      <c r="N17" s="49">
        <f t="shared" si="3"/>
        <v>24.050445980270542</v>
      </c>
    </row>
    <row r="18" spans="1:14" x14ac:dyDescent="0.2">
      <c r="A18" s="46">
        <v>1988</v>
      </c>
      <c r="B18" s="60">
        <v>4328.6526633399089</v>
      </c>
      <c r="C18" s="60"/>
      <c r="D18" s="60">
        <v>76723</v>
      </c>
      <c r="E18" s="60"/>
      <c r="F18" s="60">
        <v>17734</v>
      </c>
      <c r="G18" s="60"/>
      <c r="H18" s="60">
        <v>32384</v>
      </c>
      <c r="I18" s="60"/>
      <c r="J18" s="61"/>
      <c r="K18" s="49">
        <f t="shared" si="0"/>
        <v>5.6419231043362608</v>
      </c>
      <c r="L18" s="49">
        <f t="shared" si="1"/>
        <v>24.408777846734573</v>
      </c>
      <c r="M18" s="49">
        <f t="shared" si="2"/>
        <v>13.366639894206733</v>
      </c>
      <c r="N18" s="49">
        <f t="shared" si="3"/>
        <v>23.114320347223128</v>
      </c>
    </row>
    <row r="19" spans="1:14" x14ac:dyDescent="0.2">
      <c r="A19" s="46">
        <v>1989</v>
      </c>
      <c r="B19" s="60">
        <v>4622.1405950152457</v>
      </c>
      <c r="C19" s="60"/>
      <c r="D19" s="60">
        <v>85891</v>
      </c>
      <c r="E19" s="60"/>
      <c r="F19" s="60">
        <v>19490</v>
      </c>
      <c r="G19" s="60"/>
      <c r="H19" s="60">
        <v>36071</v>
      </c>
      <c r="I19" s="60"/>
      <c r="J19" s="61"/>
      <c r="K19" s="49">
        <f t="shared" si="0"/>
        <v>5.3814027022799191</v>
      </c>
      <c r="L19" s="49">
        <f t="shared" si="1"/>
        <v>23.715446870268064</v>
      </c>
      <c r="M19" s="49">
        <f t="shared" si="2"/>
        <v>12.814007360525755</v>
      </c>
      <c r="N19" s="49">
        <f t="shared" si="3"/>
        <v>22.691550919188273</v>
      </c>
    </row>
    <row r="20" spans="1:14" ht="18" customHeight="1" x14ac:dyDescent="0.2">
      <c r="A20" s="46">
        <v>1990</v>
      </c>
      <c r="B20" s="60">
        <v>5153.4462547071598</v>
      </c>
      <c r="C20" s="60"/>
      <c r="D20" s="60">
        <v>90959</v>
      </c>
      <c r="E20" s="60"/>
      <c r="F20" s="60">
        <v>22101</v>
      </c>
      <c r="G20" s="60"/>
      <c r="H20" s="60">
        <v>38834</v>
      </c>
      <c r="I20" s="60"/>
      <c r="J20" s="61"/>
      <c r="K20" s="49">
        <f t="shared" si="0"/>
        <v>5.6656804216264032</v>
      </c>
      <c r="L20" s="49">
        <f t="shared" si="1"/>
        <v>23.317706233686984</v>
      </c>
      <c r="M20" s="49">
        <f t="shared" si="2"/>
        <v>13.270449231877118</v>
      </c>
      <c r="N20" s="49">
        <f t="shared" si="3"/>
        <v>24.297760529469318</v>
      </c>
    </row>
    <row r="21" spans="1:14" x14ac:dyDescent="0.2">
      <c r="A21" s="46">
        <v>1991</v>
      </c>
      <c r="B21" s="60">
        <v>5917.8603804747272</v>
      </c>
      <c r="C21" s="60"/>
      <c r="D21" s="60">
        <v>86899</v>
      </c>
      <c r="E21" s="60"/>
      <c r="F21" s="60">
        <v>25053</v>
      </c>
      <c r="G21" s="60"/>
      <c r="H21" s="60">
        <v>38760</v>
      </c>
      <c r="I21" s="60"/>
      <c r="J21" s="61"/>
      <c r="K21" s="49">
        <f t="shared" si="0"/>
        <v>6.8100442818383717</v>
      </c>
      <c r="L21" s="49">
        <f t="shared" si="1"/>
        <v>23.621364229731878</v>
      </c>
      <c r="M21" s="49">
        <f t="shared" si="2"/>
        <v>15.267957637963692</v>
      </c>
      <c r="N21" s="49">
        <f t="shared" si="3"/>
        <v>28.830021058930484</v>
      </c>
    </row>
    <row r="22" spans="1:14" x14ac:dyDescent="0.2">
      <c r="A22" s="46">
        <v>1992</v>
      </c>
      <c r="B22" s="60">
        <v>6564.3747697927756</v>
      </c>
      <c r="C22" s="60"/>
      <c r="D22" s="60">
        <v>84782</v>
      </c>
      <c r="E22" s="60"/>
      <c r="F22" s="60">
        <v>27525</v>
      </c>
      <c r="G22" s="60"/>
      <c r="H22" s="60">
        <v>36628</v>
      </c>
      <c r="I22" s="60"/>
      <c r="J22" s="61"/>
      <c r="K22" s="49">
        <f t="shared" si="0"/>
        <v>7.7426514705866518</v>
      </c>
      <c r="L22" s="49">
        <f t="shared" si="1"/>
        <v>23.848773005604997</v>
      </c>
      <c r="M22" s="49">
        <f t="shared" si="2"/>
        <v>17.921739570254385</v>
      </c>
      <c r="N22" s="49">
        <f t="shared" si="3"/>
        <v>32.465617701870677</v>
      </c>
    </row>
    <row r="23" spans="1:14" x14ac:dyDescent="0.2">
      <c r="A23" s="46">
        <v>1993</v>
      </c>
      <c r="B23" s="60">
        <v>7656.923540086751</v>
      </c>
      <c r="C23" s="60"/>
      <c r="D23" s="60">
        <v>85708</v>
      </c>
      <c r="E23" s="60"/>
      <c r="F23" s="60">
        <v>28670</v>
      </c>
      <c r="G23" s="60"/>
      <c r="H23" s="60">
        <v>34416</v>
      </c>
      <c r="I23" s="60"/>
      <c r="J23" s="61"/>
      <c r="K23" s="49">
        <f t="shared" si="0"/>
        <v>8.9337326038254901</v>
      </c>
      <c r="L23" s="49">
        <f t="shared" si="1"/>
        <v>26.707092919730556</v>
      </c>
      <c r="M23" s="49">
        <f t="shared" si="2"/>
        <v>22.248150685979635</v>
      </c>
      <c r="N23" s="49">
        <f t="shared" si="3"/>
        <v>33.450786391002005</v>
      </c>
    </row>
    <row r="24" spans="1:14" x14ac:dyDescent="0.2">
      <c r="A24" s="46">
        <v>1994</v>
      </c>
      <c r="B24" s="60">
        <v>9050.8650745997547</v>
      </c>
      <c r="C24" s="60"/>
      <c r="D24" s="60">
        <v>90749</v>
      </c>
      <c r="E24" s="60"/>
      <c r="F24" s="60">
        <v>29700</v>
      </c>
      <c r="G24" s="60"/>
      <c r="H24" s="60">
        <v>34631</v>
      </c>
      <c r="I24" s="60"/>
      <c r="J24" s="61"/>
      <c r="K24" s="49">
        <f t="shared" si="0"/>
        <v>9.9735149418723683</v>
      </c>
      <c r="L24" s="49">
        <f t="shared" si="1"/>
        <v>30.474293180470553</v>
      </c>
      <c r="M24" s="49">
        <f t="shared" si="2"/>
        <v>26.135153690623298</v>
      </c>
      <c r="N24" s="49">
        <f t="shared" si="3"/>
        <v>32.727633362351099</v>
      </c>
    </row>
    <row r="25" spans="1:14" ht="18" customHeight="1" x14ac:dyDescent="0.2">
      <c r="A25" s="46">
        <v>1995</v>
      </c>
      <c r="B25" s="60">
        <v>9347.2122010249368</v>
      </c>
      <c r="C25" s="60"/>
      <c r="D25" s="60">
        <v>98549</v>
      </c>
      <c r="E25" s="60"/>
      <c r="F25" s="60">
        <v>30200</v>
      </c>
      <c r="G25" s="60"/>
      <c r="H25" s="60">
        <v>36939</v>
      </c>
      <c r="I25" s="60"/>
      <c r="J25" s="61"/>
      <c r="K25" s="49">
        <f t="shared" si="0"/>
        <v>9.4848371886319871</v>
      </c>
      <c r="L25" s="49">
        <f t="shared" si="1"/>
        <v>30.951033778228265</v>
      </c>
      <c r="M25" s="49">
        <f t="shared" si="2"/>
        <v>25.304453832060798</v>
      </c>
      <c r="N25" s="49">
        <f t="shared" si="3"/>
        <v>30.644653928502574</v>
      </c>
    </row>
    <row r="26" spans="1:14" x14ac:dyDescent="0.2">
      <c r="A26" s="46">
        <v>1996</v>
      </c>
      <c r="B26" s="60">
        <v>8894.45030299055</v>
      </c>
      <c r="C26" s="60"/>
      <c r="D26" s="60">
        <v>102083</v>
      </c>
      <c r="E26" s="60"/>
      <c r="F26" s="60">
        <v>31161</v>
      </c>
      <c r="G26" s="60"/>
      <c r="H26" s="60">
        <v>38877</v>
      </c>
      <c r="I26" s="60"/>
      <c r="J26" s="61"/>
      <c r="K26" s="49">
        <f t="shared" si="0"/>
        <v>8.7129593595315082</v>
      </c>
      <c r="L26" s="49">
        <f t="shared" si="1"/>
        <v>28.54353295141539</v>
      </c>
      <c r="M26" s="49">
        <f t="shared" si="2"/>
        <v>22.878437901562748</v>
      </c>
      <c r="N26" s="49">
        <f t="shared" si="3"/>
        <v>30.525160898484565</v>
      </c>
    </row>
    <row r="27" spans="1:14" x14ac:dyDescent="0.2">
      <c r="A27" s="46">
        <v>1997</v>
      </c>
      <c r="B27" s="60">
        <v>8824.8205014354844</v>
      </c>
      <c r="C27" s="60"/>
      <c r="D27" s="60">
        <v>110807</v>
      </c>
      <c r="E27" s="60"/>
      <c r="F27" s="60">
        <v>31281</v>
      </c>
      <c r="G27" s="60"/>
      <c r="H27" s="60">
        <v>41214</v>
      </c>
      <c r="I27" s="60"/>
      <c r="J27" s="61"/>
      <c r="K27" s="49">
        <f t="shared" si="0"/>
        <v>7.9641362923240271</v>
      </c>
      <c r="L27" s="49">
        <f t="shared" si="1"/>
        <v>28.211439856256142</v>
      </c>
      <c r="M27" s="49">
        <f t="shared" si="2"/>
        <v>21.412191249176214</v>
      </c>
      <c r="N27" s="49">
        <f t="shared" si="3"/>
        <v>28.230165964244136</v>
      </c>
    </row>
    <row r="28" spans="1:14" x14ac:dyDescent="0.2">
      <c r="A28" s="46">
        <v>1998</v>
      </c>
      <c r="B28" s="60">
        <v>8922.2013108566989</v>
      </c>
      <c r="C28" s="60"/>
      <c r="D28" s="60">
        <v>120474</v>
      </c>
      <c r="E28" s="60"/>
      <c r="F28" s="60">
        <v>31662</v>
      </c>
      <c r="G28" s="60"/>
      <c r="H28" s="60">
        <v>44408</v>
      </c>
      <c r="I28" s="60"/>
      <c r="J28" s="61"/>
      <c r="K28" s="49">
        <f t="shared" si="0"/>
        <v>7.4059143971783943</v>
      </c>
      <c r="L28" s="49">
        <f t="shared" si="1"/>
        <v>28.179525332754402</v>
      </c>
      <c r="M28" s="49">
        <f t="shared" si="2"/>
        <v>20.091427920322236</v>
      </c>
      <c r="N28" s="49">
        <f t="shared" si="3"/>
        <v>26.281189302256085</v>
      </c>
    </row>
    <row r="29" spans="1:14" x14ac:dyDescent="0.2">
      <c r="A29" s="46">
        <v>1999</v>
      </c>
      <c r="B29" s="60">
        <v>9002.9315155582244</v>
      </c>
      <c r="C29" s="60"/>
      <c r="D29" s="60">
        <v>126916</v>
      </c>
      <c r="E29" s="60"/>
      <c r="F29" s="60">
        <v>32200</v>
      </c>
      <c r="G29" s="60"/>
      <c r="H29" s="60">
        <v>47308</v>
      </c>
      <c r="I29" s="60"/>
      <c r="J29" s="61"/>
      <c r="K29" s="49">
        <f t="shared" si="0"/>
        <v>7.0936142925700665</v>
      </c>
      <c r="L29" s="49">
        <f t="shared" si="1"/>
        <v>27.959414644590758</v>
      </c>
      <c r="M29" s="49">
        <f t="shared" si="2"/>
        <v>19.030463168086207</v>
      </c>
      <c r="N29" s="49">
        <f t="shared" si="3"/>
        <v>25.371111601374135</v>
      </c>
    </row>
    <row r="30" spans="1:14" ht="18" customHeight="1" x14ac:dyDescent="0.2">
      <c r="A30" s="46">
        <v>2000</v>
      </c>
      <c r="B30" s="60">
        <v>9020.5239726660984</v>
      </c>
      <c r="C30" s="60"/>
      <c r="D30" s="60">
        <v>136442</v>
      </c>
      <c r="E30" s="60"/>
      <c r="F30" s="60">
        <v>33142</v>
      </c>
      <c r="G30" s="60"/>
      <c r="H30" s="60">
        <v>50523</v>
      </c>
      <c r="I30" s="60"/>
      <c r="J30" s="61"/>
      <c r="K30" s="49">
        <f t="shared" si="0"/>
        <v>6.6112516473417999</v>
      </c>
      <c r="L30" s="49">
        <f t="shared" si="1"/>
        <v>27.217802102064141</v>
      </c>
      <c r="M30" s="49">
        <f t="shared" si="2"/>
        <v>17.854292050484133</v>
      </c>
      <c r="N30" s="49">
        <f t="shared" si="3"/>
        <v>24.290174579674879</v>
      </c>
    </row>
    <row r="31" spans="1:14" x14ac:dyDescent="0.2">
      <c r="A31" s="46">
        <v>2001</v>
      </c>
      <c r="B31" s="60">
        <v>9265.9209214007351</v>
      </c>
      <c r="C31" s="60"/>
      <c r="D31" s="60">
        <v>144628</v>
      </c>
      <c r="E31" s="60"/>
      <c r="F31" s="60">
        <v>34831</v>
      </c>
      <c r="G31" s="60"/>
      <c r="H31" s="60">
        <v>53178</v>
      </c>
      <c r="I31" s="60"/>
      <c r="K31" s="49">
        <f t="shared" si="0"/>
        <v>6.406726858838355</v>
      </c>
      <c r="L31" s="49">
        <f t="shared" si="1"/>
        <v>26.602511904340197</v>
      </c>
      <c r="M31" s="49">
        <f t="shared" si="2"/>
        <v>17.424350147430768</v>
      </c>
      <c r="N31" s="49">
        <f t="shared" si="3"/>
        <v>24.083165085598914</v>
      </c>
    </row>
    <row r="32" spans="1:14" x14ac:dyDescent="0.2">
      <c r="A32" s="46">
        <v>2002</v>
      </c>
      <c r="B32" s="60">
        <v>9676.9549999999999</v>
      </c>
      <c r="C32" s="60"/>
      <c r="D32" s="60">
        <v>148486</v>
      </c>
      <c r="E32" s="60"/>
      <c r="F32" s="60">
        <v>36910</v>
      </c>
      <c r="G32" s="60"/>
      <c r="H32" s="60">
        <v>55121</v>
      </c>
      <c r="I32" s="60"/>
      <c r="K32" s="49">
        <f t="shared" si="0"/>
        <v>6.5170824185445095</v>
      </c>
      <c r="L32" s="49">
        <f t="shared" si="1"/>
        <v>26.217705228935245</v>
      </c>
      <c r="M32" s="49">
        <f t="shared" si="2"/>
        <v>17.555840786633041</v>
      </c>
      <c r="N32" s="49">
        <f t="shared" si="3"/>
        <v>24.857562329108468</v>
      </c>
    </row>
    <row r="33" spans="1:14" x14ac:dyDescent="0.2">
      <c r="A33" s="46">
        <v>2003</v>
      </c>
      <c r="B33" s="60">
        <v>9929.8889999999992</v>
      </c>
      <c r="C33" s="60"/>
      <c r="D33" s="60">
        <v>151749</v>
      </c>
      <c r="E33" s="60"/>
      <c r="F33" s="60">
        <v>38716</v>
      </c>
      <c r="G33" s="60"/>
      <c r="H33" s="60">
        <v>56813</v>
      </c>
      <c r="I33" s="60"/>
      <c r="K33" s="49">
        <f t="shared" si="0"/>
        <v>6.5436273056165106</v>
      </c>
      <c r="L33" s="49">
        <f t="shared" si="1"/>
        <v>25.648024072734781</v>
      </c>
      <c r="M33" s="49">
        <f t="shared" si="2"/>
        <v>17.478198651717037</v>
      </c>
      <c r="N33" s="49">
        <f t="shared" si="3"/>
        <v>25.513182953429673</v>
      </c>
    </row>
    <row r="34" spans="1:14" x14ac:dyDescent="0.2">
      <c r="A34" s="46">
        <v>2004</v>
      </c>
      <c r="B34" s="60">
        <v>10215.6</v>
      </c>
      <c r="C34" s="60"/>
      <c r="D34" s="60">
        <v>158758</v>
      </c>
      <c r="E34" s="60"/>
      <c r="F34" s="60">
        <v>40568</v>
      </c>
      <c r="G34" s="60"/>
      <c r="H34" s="60">
        <v>59216</v>
      </c>
      <c r="I34" s="60"/>
      <c r="K34" s="49">
        <f t="shared" si="0"/>
        <v>6.4346993537333557</v>
      </c>
      <c r="L34" s="49">
        <f t="shared" si="1"/>
        <v>25.181423782291461</v>
      </c>
      <c r="M34" s="49">
        <f t="shared" si="2"/>
        <v>17.251418535530938</v>
      </c>
      <c r="N34" s="49">
        <f t="shared" si="3"/>
        <v>25.553357941017147</v>
      </c>
    </row>
    <row r="35" spans="1:14" ht="18" customHeight="1" x14ac:dyDescent="0.2">
      <c r="A35" s="46">
        <v>2005</v>
      </c>
      <c r="B35" s="60">
        <v>10391.391</v>
      </c>
      <c r="C35" s="60"/>
      <c r="D35" s="60">
        <v>164687</v>
      </c>
      <c r="E35" s="60"/>
      <c r="F35" s="60">
        <v>42001</v>
      </c>
      <c r="G35" s="60"/>
      <c r="H35" s="60">
        <v>62206</v>
      </c>
      <c r="I35" s="60"/>
      <c r="K35" s="49">
        <f t="shared" si="0"/>
        <v>6.3097821928871127</v>
      </c>
      <c r="L35" s="49">
        <f t="shared" si="1"/>
        <v>24.7408180757601</v>
      </c>
      <c r="M35" s="49">
        <f t="shared" si="2"/>
        <v>16.704805002732854</v>
      </c>
      <c r="N35" s="49">
        <f t="shared" si="3"/>
        <v>25.503530940511393</v>
      </c>
    </row>
    <row r="36" spans="1:14" x14ac:dyDescent="0.2">
      <c r="A36" s="46">
        <v>2006</v>
      </c>
      <c r="B36" s="60">
        <v>10471.6</v>
      </c>
      <c r="C36" s="60"/>
      <c r="D36" s="60">
        <v>172897</v>
      </c>
      <c r="E36" s="60"/>
      <c r="F36" s="60">
        <v>43795</v>
      </c>
      <c r="G36" s="60"/>
      <c r="H36" s="60">
        <v>65415</v>
      </c>
      <c r="I36" s="60"/>
      <c r="K36" s="49">
        <f t="shared" si="0"/>
        <v>6.0565539020341594</v>
      </c>
      <c r="L36" s="49">
        <f t="shared" si="1"/>
        <v>23.910492065304258</v>
      </c>
      <c r="M36" s="49">
        <f t="shared" si="2"/>
        <v>16.007949247114578</v>
      </c>
      <c r="N36" s="49">
        <f t="shared" si="3"/>
        <v>25.330109834178732</v>
      </c>
    </row>
    <row r="37" spans="1:14" x14ac:dyDescent="0.2">
      <c r="A37" s="46">
        <v>2007</v>
      </c>
      <c r="B37" s="60">
        <v>10518</v>
      </c>
      <c r="C37" s="60"/>
      <c r="D37" s="60">
        <v>187072</v>
      </c>
      <c r="E37" s="60"/>
      <c r="F37" s="60">
        <v>45656</v>
      </c>
      <c r="G37" s="60"/>
      <c r="H37" s="60">
        <v>69127</v>
      </c>
      <c r="I37" s="60"/>
      <c r="K37" s="49">
        <f t="shared" si="0"/>
        <v>5.6224341430037637</v>
      </c>
      <c r="L37" s="49">
        <f t="shared" si="1"/>
        <v>23.037497809707379</v>
      </c>
      <c r="M37" s="49">
        <f t="shared" si="2"/>
        <v>15.215472970040651</v>
      </c>
      <c r="N37" s="49">
        <f t="shared" si="3"/>
        <v>24.405576462538487</v>
      </c>
    </row>
    <row r="38" spans="1:14" x14ac:dyDescent="0.2">
      <c r="A38" s="46">
        <v>2008</v>
      </c>
      <c r="B38" s="60">
        <v>11115.477999999999</v>
      </c>
      <c r="C38" s="60"/>
      <c r="D38" s="60">
        <v>194265</v>
      </c>
      <c r="E38" s="60"/>
      <c r="F38" s="60">
        <v>48652</v>
      </c>
      <c r="G38" s="60"/>
      <c r="H38" s="60">
        <v>73791</v>
      </c>
      <c r="I38" s="60"/>
      <c r="K38" s="49">
        <f t="shared" si="0"/>
        <v>5.7218119578925686</v>
      </c>
      <c r="L38" s="49">
        <f t="shared" si="1"/>
        <v>22.846908657403599</v>
      </c>
      <c r="M38" s="49">
        <f t="shared" si="2"/>
        <v>15.063460313588378</v>
      </c>
      <c r="N38" s="49">
        <f t="shared" si="3"/>
        <v>25.044140735593135</v>
      </c>
    </row>
    <row r="39" spans="1:14" x14ac:dyDescent="0.2">
      <c r="A39" s="46">
        <v>2009</v>
      </c>
      <c r="B39" s="60">
        <v>11785.9</v>
      </c>
      <c r="C39" s="60"/>
      <c r="D39" s="60">
        <v>181747</v>
      </c>
      <c r="E39" s="60"/>
      <c r="F39" s="60">
        <v>52542</v>
      </c>
      <c r="G39" s="60"/>
      <c r="H39" s="60">
        <v>73137</v>
      </c>
      <c r="I39" s="60"/>
      <c r="K39" s="49">
        <f t="shared" si="0"/>
        <v>6.4847837928549019</v>
      </c>
      <c r="L39" s="49">
        <f t="shared" si="1"/>
        <v>22.431388222755128</v>
      </c>
      <c r="M39" s="49">
        <f t="shared" si="2"/>
        <v>16.114825601268851</v>
      </c>
      <c r="N39" s="49">
        <f t="shared" si="3"/>
        <v>28.909418037161551</v>
      </c>
    </row>
    <row r="40" spans="1:14" ht="18" customHeight="1" x14ac:dyDescent="0.2">
      <c r="A40" s="46">
        <v>2010</v>
      </c>
      <c r="B40" s="60">
        <v>12152</v>
      </c>
      <c r="C40" s="60"/>
      <c r="D40" s="60">
        <v>188143</v>
      </c>
      <c r="E40" s="60"/>
      <c r="F40" s="60">
        <v>54832</v>
      </c>
      <c r="G40" s="60"/>
      <c r="H40" s="60">
        <v>74920</v>
      </c>
      <c r="I40" s="60"/>
      <c r="K40" s="49">
        <f t="shared" si="0"/>
        <v>6.4589168876864944</v>
      </c>
      <c r="L40" s="49">
        <f t="shared" si="1"/>
        <v>22.162241027137437</v>
      </c>
      <c r="M40" s="49">
        <f t="shared" si="2"/>
        <v>16.219967965830218</v>
      </c>
      <c r="N40" s="49">
        <f t="shared" si="3"/>
        <v>29.143789564320755</v>
      </c>
    </row>
    <row r="41" spans="1:14" x14ac:dyDescent="0.2">
      <c r="A41" s="46">
        <v>2011</v>
      </c>
      <c r="B41" s="60">
        <v>12470.759861499999</v>
      </c>
      <c r="C41" s="60"/>
      <c r="D41" s="60">
        <v>197998</v>
      </c>
      <c r="E41" s="60"/>
      <c r="F41" s="60">
        <v>56841</v>
      </c>
      <c r="G41" s="137"/>
      <c r="H41" s="60">
        <v>78395</v>
      </c>
      <c r="I41" s="60"/>
      <c r="K41" s="49">
        <f t="shared" si="0"/>
        <v>6.298427186890776</v>
      </c>
      <c r="L41" s="49">
        <f t="shared" si="1"/>
        <v>21.939726362132966</v>
      </c>
      <c r="M41" s="49">
        <f t="shared" si="2"/>
        <v>15.907595971044069</v>
      </c>
      <c r="N41" s="49">
        <f t="shared" si="3"/>
        <v>28.707865736017535</v>
      </c>
    </row>
    <row r="42" spans="1:14" x14ac:dyDescent="0.2">
      <c r="A42" s="46">
        <v>2012</v>
      </c>
      <c r="B42" s="60">
        <v>13112.759922289999</v>
      </c>
      <c r="C42" s="60"/>
      <c r="D42" s="60">
        <v>201037</v>
      </c>
      <c r="E42" s="60"/>
      <c r="F42" s="60">
        <v>60156</v>
      </c>
      <c r="G42" s="137"/>
      <c r="H42" s="60">
        <v>81123</v>
      </c>
      <c r="I42" s="60"/>
      <c r="K42" s="49">
        <f t="shared" si="0"/>
        <v>6.5225604850301186</v>
      </c>
      <c r="L42" s="49">
        <f t="shared" si="1"/>
        <v>21.797925264794866</v>
      </c>
      <c r="M42" s="49">
        <f t="shared" si="2"/>
        <v>16.164047091811199</v>
      </c>
      <c r="N42" s="49">
        <f t="shared" si="3"/>
        <v>29.922850022632652</v>
      </c>
    </row>
    <row r="43" spans="1:14" x14ac:dyDescent="0.2">
      <c r="A43" s="46">
        <v>2013</v>
      </c>
      <c r="B43" s="60">
        <v>13551.459599289999</v>
      </c>
      <c r="C43" s="60"/>
      <c r="D43" s="60">
        <v>204321</v>
      </c>
      <c r="E43" s="4"/>
      <c r="F43" s="60">
        <v>63317</v>
      </c>
      <c r="G43" s="137"/>
      <c r="H43" s="60">
        <v>81782</v>
      </c>
      <c r="I43" s="137"/>
      <c r="K43" s="49">
        <f t="shared" si="0"/>
        <v>6.632436019444893</v>
      </c>
      <c r="L43" s="49">
        <f t="shared" si="1"/>
        <v>21.402561080420739</v>
      </c>
      <c r="M43" s="49">
        <f t="shared" si="2"/>
        <v>16.570222786542271</v>
      </c>
      <c r="N43" s="49">
        <f t="shared" si="3"/>
        <v>30.988983021813716</v>
      </c>
    </row>
    <row r="44" spans="1:14" x14ac:dyDescent="0.2">
      <c r="A44" s="46">
        <v>2014</v>
      </c>
      <c r="B44" s="138">
        <v>14015.8</v>
      </c>
      <c r="C44" s="138"/>
      <c r="D44" s="138">
        <v>206897</v>
      </c>
      <c r="E44" s="137"/>
      <c r="F44" s="138">
        <v>65552.750777158552</v>
      </c>
      <c r="G44" s="137"/>
      <c r="H44" s="138">
        <v>82054</v>
      </c>
      <c r="I44" s="137"/>
      <c r="K44" s="49">
        <f t="shared" si="0"/>
        <v>6.7742886557079123</v>
      </c>
      <c r="L44" s="49">
        <f t="shared" si="1"/>
        <v>21.380948676960355</v>
      </c>
      <c r="M44" s="49">
        <f t="shared" si="2"/>
        <v>17.081190435566821</v>
      </c>
      <c r="N44" s="49">
        <f t="shared" si="3"/>
        <v>31.683760894144697</v>
      </c>
    </row>
    <row r="45" spans="1:14" ht="18" customHeight="1" x14ac:dyDescent="0.2">
      <c r="A45" s="46">
        <v>2015</v>
      </c>
      <c r="B45" s="138">
        <v>14308.124022079999</v>
      </c>
      <c r="C45" s="138"/>
      <c r="D45" s="138">
        <v>211385</v>
      </c>
      <c r="E45" s="165"/>
      <c r="F45" s="138">
        <v>67182</v>
      </c>
      <c r="G45" s="165"/>
      <c r="H45" s="138">
        <v>82861</v>
      </c>
      <c r="I45" s="165"/>
      <c r="K45" s="49">
        <f t="shared" si="0"/>
        <v>6.7687508678856121</v>
      </c>
      <c r="L45" s="49">
        <f t="shared" si="1"/>
        <v>21.297555925813462</v>
      </c>
      <c r="M45" s="49">
        <f t="shared" si="2"/>
        <v>17.267621706327464</v>
      </c>
      <c r="N45" s="49">
        <f t="shared" si="3"/>
        <v>31.781819902074414</v>
      </c>
    </row>
    <row r="46" spans="1:14" x14ac:dyDescent="0.2">
      <c r="A46" s="46">
        <v>2016</v>
      </c>
      <c r="B46" s="138">
        <v>14339.361306819999</v>
      </c>
      <c r="C46" s="138"/>
      <c r="D46" s="138">
        <v>217518</v>
      </c>
      <c r="E46" s="137"/>
      <c r="F46" s="138">
        <v>68837</v>
      </c>
      <c r="H46" s="138">
        <v>84053</v>
      </c>
      <c r="I46" s="137"/>
      <c r="K46" s="49">
        <f t="shared" si="0"/>
        <v>6.592264229544222</v>
      </c>
      <c r="L46" s="49">
        <f t="shared" si="1"/>
        <v>20.830892262620392</v>
      </c>
      <c r="M46" s="49">
        <f t="shared" si="2"/>
        <v>17.059904235208737</v>
      </c>
      <c r="N46" s="49">
        <f t="shared" si="3"/>
        <v>31.646576375288483</v>
      </c>
    </row>
    <row r="47" spans="1:14" x14ac:dyDescent="0.2">
      <c r="A47" s="46">
        <v>2017</v>
      </c>
      <c r="B47" s="138">
        <v>14844.2369784</v>
      </c>
      <c r="C47" s="138"/>
      <c r="D47" s="138">
        <v>226301</v>
      </c>
      <c r="E47" s="137"/>
      <c r="F47" s="138">
        <v>69089</v>
      </c>
      <c r="G47" s="137"/>
      <c r="H47" s="138">
        <v>86073</v>
      </c>
      <c r="I47" s="137"/>
      <c r="K47" s="49">
        <f t="shared" si="0"/>
        <v>6.559510111930571</v>
      </c>
      <c r="L47" s="49">
        <f t="shared" si="1"/>
        <v>21.485673520242006</v>
      </c>
      <c r="M47" s="49">
        <f t="shared" si="2"/>
        <v>17.246101539855704</v>
      </c>
      <c r="N47" s="49">
        <f t="shared" si="3"/>
        <v>30.529692754340459</v>
      </c>
    </row>
    <row r="48" spans="1:14" x14ac:dyDescent="0.2">
      <c r="A48" s="46">
        <v>2018</v>
      </c>
      <c r="B48" s="138">
        <v>14871.744329340001</v>
      </c>
      <c r="C48" s="138"/>
      <c r="D48" s="138">
        <v>233462</v>
      </c>
      <c r="E48" s="137"/>
      <c r="F48" s="138">
        <v>70229</v>
      </c>
      <c r="G48" s="137"/>
      <c r="H48" s="138">
        <v>90067</v>
      </c>
      <c r="I48" s="137"/>
      <c r="K48" s="49">
        <f>IF(OR(D48="",D48=0),"-",B48/D48*100)</f>
        <v>6.3700920618087746</v>
      </c>
      <c r="L48" s="49">
        <f>IF(OR(F48="",F48=0),"-",B48/F48*100)</f>
        <v>21.176073031568158</v>
      </c>
      <c r="M48" s="49">
        <f>IF(OR(H48="",H48=0),"-",B48/H48*100)</f>
        <v>16.511868197386391</v>
      </c>
      <c r="N48" s="49">
        <f>IF(OR(D48="",D48=0),"-",F48/D48*100)</f>
        <v>30.081555028227292</v>
      </c>
    </row>
    <row r="49" spans="1:14" x14ac:dyDescent="0.2">
      <c r="A49" s="46">
        <v>2019</v>
      </c>
      <c r="B49" s="138">
        <v>14893.10976757</v>
      </c>
      <c r="C49" s="138"/>
      <c r="D49" s="138">
        <v>239858</v>
      </c>
      <c r="E49" s="137"/>
      <c r="F49" s="138">
        <v>72117</v>
      </c>
      <c r="G49" s="137"/>
      <c r="H49" s="138">
        <v>93216</v>
      </c>
      <c r="I49" s="137"/>
      <c r="K49" s="49">
        <f>IF(OR(D49="",D49=0),"-",B49/D49*100)</f>
        <v>6.2091361420382061</v>
      </c>
      <c r="L49" s="49">
        <f>IF(OR(F49="",F49=0),"-",B49/F49*100)</f>
        <v>20.651316288212211</v>
      </c>
      <c r="M49" s="49">
        <f>IF(OR(H49="",H49=0),"-",B49/H49*100)</f>
        <v>15.976988679593632</v>
      </c>
      <c r="N49" s="49">
        <f>IF(OR(D49="",D49=0),"-",F49/D49*100)</f>
        <v>30.066539369126733</v>
      </c>
    </row>
    <row r="50" spans="1:14" ht="18" customHeight="1" x14ac:dyDescent="0.2">
      <c r="A50" s="46">
        <v>2020</v>
      </c>
      <c r="B50" s="138">
        <v>15885.620831740001</v>
      </c>
      <c r="C50" s="138"/>
      <c r="D50" s="138">
        <v>238038</v>
      </c>
      <c r="E50" s="137"/>
      <c r="F50" s="138">
        <v>75891</v>
      </c>
      <c r="G50" s="137"/>
      <c r="H50" s="138">
        <v>92890</v>
      </c>
      <c r="I50" s="137"/>
      <c r="K50" s="49">
        <f>IF(OR(D50="",D50=0),"-",B50/D50*100)</f>
        <v>6.6735650743746806</v>
      </c>
      <c r="L50" s="49">
        <f>IF(OR(F50="",F50=0),"-",B50/F50*100)</f>
        <v>20.932153788644243</v>
      </c>
      <c r="M50" s="49">
        <f>IF(OR(H50="",H50=0),"-",B50/H50*100)</f>
        <v>17.101540350672838</v>
      </c>
      <c r="N50" s="49">
        <f>IF(OR(D50="",D50=0),"-",F50/D50*100)</f>
        <v>31.881884405010965</v>
      </c>
    </row>
    <row r="51" spans="1:14" ht="18" customHeight="1" x14ac:dyDescent="0.2">
      <c r="A51" s="46">
        <v>2021</v>
      </c>
      <c r="B51" s="138">
        <v>16128</v>
      </c>
      <c r="C51" s="138"/>
      <c r="D51" s="138">
        <v>250920</v>
      </c>
      <c r="E51" s="137" t="s">
        <v>79</v>
      </c>
      <c r="F51" s="138">
        <v>77319</v>
      </c>
      <c r="G51" s="137" t="s">
        <v>79</v>
      </c>
      <c r="H51" s="138">
        <v>97974</v>
      </c>
      <c r="I51" s="137" t="s">
        <v>79</v>
      </c>
      <c r="K51" s="49">
        <f t="shared" ref="K51:K52" si="4">IF(OR(D51="",D51=0),"-",B51/D51*100)</f>
        <v>6.4275466284074598</v>
      </c>
      <c r="L51" s="49">
        <f t="shared" ref="L51:L52" si="5">IF(OR(F51="",F51=0),"-",B51/F51*100)</f>
        <v>20.859038528692821</v>
      </c>
      <c r="M51" s="49">
        <f t="shared" ref="M51:M52" si="6">IF(OR(H51="",H51=0),"-",B51/H51*100)</f>
        <v>16.461510196582768</v>
      </c>
      <c r="N51" s="49">
        <f t="shared" ref="N51:N52" si="7">IF(OR(D51="",D51=0),"-",F51/D51*100)</f>
        <v>30.814203730272599</v>
      </c>
    </row>
    <row r="52" spans="1:14" ht="13.15" customHeight="1" x14ac:dyDescent="0.2">
      <c r="A52" s="46">
        <v>2022</v>
      </c>
      <c r="B52" s="138">
        <v>16269.668237390002</v>
      </c>
      <c r="C52" s="138"/>
      <c r="D52" s="138">
        <v>268650</v>
      </c>
      <c r="E52" s="137" t="s">
        <v>79</v>
      </c>
      <c r="F52" s="138">
        <v>79353</v>
      </c>
      <c r="G52" s="137" t="s">
        <v>79</v>
      </c>
      <c r="H52" s="138">
        <v>104240</v>
      </c>
      <c r="I52" s="137" t="s">
        <v>79</v>
      </c>
      <c r="K52" s="49">
        <f t="shared" si="4"/>
        <v>6.0560834682263174</v>
      </c>
      <c r="L52" s="49">
        <f t="shared" si="5"/>
        <v>20.502902520875079</v>
      </c>
      <c r="M52" s="49">
        <f t="shared" si="6"/>
        <v>15.607893550834614</v>
      </c>
      <c r="N52" s="49">
        <f t="shared" si="7"/>
        <v>29.537688442211056</v>
      </c>
    </row>
    <row r="53" spans="1:14" ht="15" customHeight="1" x14ac:dyDescent="0.2">
      <c r="B53" s="60"/>
      <c r="C53" s="60"/>
      <c r="D53" s="60"/>
      <c r="E53" s="60"/>
      <c r="F53" s="60"/>
      <c r="G53" s="60"/>
      <c r="H53" s="60"/>
      <c r="I53" s="60"/>
      <c r="K53" s="62"/>
      <c r="L53" s="11"/>
      <c r="M53" s="62"/>
      <c r="N53" s="62"/>
    </row>
    <row r="54" spans="1:14" s="105" customFormat="1" ht="22.5" customHeight="1" x14ac:dyDescent="0.2">
      <c r="A54" s="199" t="s">
        <v>91</v>
      </c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</row>
    <row r="55" spans="1:14" s="105" customFormat="1" ht="11.25" x14ac:dyDescent="0.2">
      <c r="A55" s="102"/>
      <c r="B55" s="106"/>
      <c r="C55" s="106"/>
      <c r="D55" s="106"/>
      <c r="E55" s="106"/>
      <c r="F55" s="106"/>
      <c r="G55" s="106"/>
      <c r="H55" s="106"/>
      <c r="I55" s="106"/>
      <c r="K55" s="106"/>
      <c r="M55" s="106"/>
      <c r="N55" s="106"/>
    </row>
    <row r="56" spans="1:14" s="104" customFormat="1" ht="15" customHeight="1" x14ac:dyDescent="0.2">
      <c r="A56" s="102" t="s">
        <v>27</v>
      </c>
      <c r="B56" s="103"/>
      <c r="C56" s="103"/>
      <c r="D56" s="103"/>
      <c r="E56" s="103"/>
      <c r="F56" s="103"/>
      <c r="G56" s="103"/>
      <c r="H56" s="103"/>
      <c r="I56" s="103"/>
      <c r="K56" s="103"/>
      <c r="M56" s="103"/>
      <c r="N56" s="103"/>
    </row>
    <row r="57" spans="1:14" s="105" customFormat="1" ht="11.25" x14ac:dyDescent="0.2">
      <c r="A57" s="129" t="s">
        <v>94</v>
      </c>
      <c r="B57" s="106"/>
      <c r="C57" s="106"/>
      <c r="D57" s="106"/>
      <c r="E57" s="106"/>
      <c r="F57" s="106"/>
      <c r="G57" s="106"/>
      <c r="H57" s="106"/>
      <c r="I57" s="106"/>
      <c r="K57" s="106"/>
      <c r="L57" s="106"/>
      <c r="M57" s="106"/>
      <c r="N57" s="106"/>
    </row>
  </sheetData>
  <mergeCells count="8">
    <mergeCell ref="A54:N54"/>
    <mergeCell ref="B1:N1"/>
    <mergeCell ref="B3:H3"/>
    <mergeCell ref="K3:N3"/>
    <mergeCell ref="B4:C4"/>
    <mergeCell ref="D4:E4"/>
    <mergeCell ref="F4:G4"/>
    <mergeCell ref="H4:I4"/>
  </mergeCells>
  <phoneticPr fontId="0" type="noConversion"/>
  <pageMargins left="0.74803149606299213" right="0.39370078740157483" top="0.47244094488188981" bottom="0.86614173228346458" header="0.39370078740157483" footer="0.39370078740157483"/>
  <pageSetup paperSize="9" orientation="portrait" r:id="rId1"/>
  <headerFooter alignWithMargins="0">
    <oddFooter>&amp;LKela | Statistical Information Service&amp;2
&amp;G
&amp;10PO Box 450 | FIN-00101 HELSINKI | tilastot@kela.fi | www.kela.fi/statistics&amp;R
&amp;P/&amp;N</oddFooter>
  </headerFooter>
  <rowBreaks count="1" manualBreakCount="1">
    <brk id="39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ul8"/>
  <dimension ref="A1:O89"/>
  <sheetViews>
    <sheetView zoomScaleNormal="100" workbookViewId="0">
      <pane xSplit="1" ySplit="4" topLeftCell="B5" activePane="bottomRight" state="frozen"/>
      <selection activeCell="A12" sqref="A12"/>
      <selection pane="topRight" activeCell="A12" sqref="A12"/>
      <selection pane="bottomLeft" activeCell="A12" sqref="A12"/>
      <selection pane="bottomRight" activeCell="B5" sqref="B5"/>
    </sheetView>
  </sheetViews>
  <sheetFormatPr defaultColWidth="9.140625" defaultRowHeight="12.75" x14ac:dyDescent="0.2"/>
  <cols>
    <col min="1" max="1" width="6.140625" style="46" customWidth="1"/>
    <col min="2" max="2" width="14.28515625" style="4" bestFit="1" customWidth="1"/>
    <col min="3" max="3" width="11.5703125" style="4" bestFit="1" customWidth="1"/>
    <col min="4" max="4" width="7.140625" style="4" bestFit="1" customWidth="1"/>
    <col min="5" max="5" width="14.140625" style="4" bestFit="1" customWidth="1"/>
    <col min="6" max="6" width="8.28515625" style="4" bestFit="1" customWidth="1"/>
    <col min="7" max="7" width="6.7109375" style="43" bestFit="1" customWidth="1"/>
    <col min="8" max="8" width="13.140625" style="4" customWidth="1"/>
    <col min="9" max="9" width="5.85546875" style="4" hidden="1" customWidth="1"/>
    <col min="10" max="11" width="15.42578125" style="4" hidden="1" customWidth="1"/>
    <col min="12" max="12" width="16.42578125" style="4" hidden="1" customWidth="1"/>
    <col min="13" max="14" width="13.85546875" style="4" hidden="1" customWidth="1"/>
    <col min="15" max="15" width="16.42578125" style="4" hidden="1" customWidth="1"/>
    <col min="16" max="16384" width="9.140625" style="4"/>
  </cols>
  <sheetData>
    <row r="1" spans="1:15" s="15" customFormat="1" ht="18" x14ac:dyDescent="0.25">
      <c r="A1" s="125" t="s">
        <v>46</v>
      </c>
      <c r="B1" s="15" t="str">
        <f>"Sources of income to Kela 1940–"&amp;A87</f>
        <v>Sources of income to Kela 1940–2022</v>
      </c>
      <c r="I1" s="161"/>
      <c r="J1" s="161"/>
      <c r="K1" s="161"/>
      <c r="L1" s="161"/>
      <c r="M1" s="161"/>
      <c r="N1" s="161"/>
      <c r="O1" s="161"/>
    </row>
    <row r="2" spans="1:15" s="8" customFormat="1" ht="6.75" customHeight="1" x14ac:dyDescent="0.2">
      <c r="A2" s="126"/>
      <c r="G2" s="45"/>
    </row>
    <row r="3" spans="1:15" s="8" customFormat="1" ht="15.75" customHeight="1" x14ac:dyDescent="0.2">
      <c r="A3" s="127" t="s">
        <v>9</v>
      </c>
      <c r="B3" s="198" t="s">
        <v>10</v>
      </c>
      <c r="C3" s="197"/>
      <c r="D3" s="197"/>
      <c r="E3" s="197"/>
      <c r="F3" s="197"/>
      <c r="G3" s="197"/>
      <c r="I3" s="91" t="str">
        <f>A3</f>
        <v>Year</v>
      </c>
      <c r="J3" s="198" t="s">
        <v>89</v>
      </c>
      <c r="K3" s="197"/>
      <c r="L3" s="197"/>
      <c r="M3" s="197"/>
      <c r="N3" s="197"/>
      <c r="O3" s="197"/>
    </row>
    <row r="4" spans="1:15" ht="15.75" customHeight="1" x14ac:dyDescent="0.2">
      <c r="A4" s="159"/>
      <c r="B4" s="114" t="s">
        <v>5</v>
      </c>
      <c r="C4" s="120" t="s">
        <v>4</v>
      </c>
      <c r="D4" s="120" t="s">
        <v>3</v>
      </c>
      <c r="E4" s="120" t="s">
        <v>6</v>
      </c>
      <c r="F4" s="120" t="s">
        <v>19</v>
      </c>
      <c r="G4" s="121" t="s">
        <v>8</v>
      </c>
      <c r="I4" s="163"/>
      <c r="J4" s="114" t="str">
        <f t="shared" ref="J4:O4" si="0">B4</f>
        <v>Insured persons</v>
      </c>
      <c r="K4" s="114" t="str">
        <f t="shared" si="0"/>
        <v>Employers</v>
      </c>
      <c r="L4" s="114" t="str">
        <f t="shared" si="0"/>
        <v>State</v>
      </c>
      <c r="M4" s="114" t="str">
        <f t="shared" si="0"/>
        <v>Municipalities</v>
      </c>
      <c r="N4" s="114" t="str">
        <f t="shared" si="0"/>
        <v>Others</v>
      </c>
      <c r="O4" s="164" t="str">
        <f t="shared" si="0"/>
        <v>Total</v>
      </c>
    </row>
    <row r="5" spans="1:15" ht="18" customHeight="1" x14ac:dyDescent="0.2">
      <c r="A5" s="160">
        <v>1940</v>
      </c>
      <c r="B5" s="50">
        <v>32.4</v>
      </c>
      <c r="C5" s="49">
        <v>32.4</v>
      </c>
      <c r="D5" s="58" t="s">
        <v>48</v>
      </c>
      <c r="E5" s="50" t="s">
        <v>48</v>
      </c>
      <c r="F5" s="58">
        <v>35.200000000000003</v>
      </c>
      <c r="G5" s="62">
        <f>SUM(B5:F5)</f>
        <v>100</v>
      </c>
      <c r="I5" s="165"/>
      <c r="J5" s="165"/>
      <c r="K5" s="165"/>
      <c r="L5" s="165"/>
      <c r="M5" s="165"/>
      <c r="N5" s="165"/>
      <c r="O5" s="165"/>
    </row>
    <row r="6" spans="1:15" x14ac:dyDescent="0.2">
      <c r="A6" s="160">
        <v>1941</v>
      </c>
      <c r="B6" s="50">
        <v>50.4</v>
      </c>
      <c r="C6" s="49">
        <v>24.8</v>
      </c>
      <c r="D6" s="58" t="s">
        <v>48</v>
      </c>
      <c r="E6" s="50" t="s">
        <v>48</v>
      </c>
      <c r="F6" s="58">
        <v>24.8</v>
      </c>
      <c r="G6" s="62">
        <f t="shared" ref="G6:G68" si="1">SUM(B6:F6)</f>
        <v>100</v>
      </c>
      <c r="I6" s="165"/>
      <c r="J6" s="165"/>
      <c r="K6" s="165"/>
      <c r="L6" s="165"/>
      <c r="M6" s="165"/>
      <c r="N6" s="165"/>
      <c r="O6" s="165"/>
    </row>
    <row r="7" spans="1:15" x14ac:dyDescent="0.2">
      <c r="A7" s="160">
        <v>1942</v>
      </c>
      <c r="B7" s="50">
        <v>61</v>
      </c>
      <c r="C7" s="49">
        <v>20</v>
      </c>
      <c r="D7" s="58" t="s">
        <v>48</v>
      </c>
      <c r="E7" s="50" t="s">
        <v>48</v>
      </c>
      <c r="F7" s="58">
        <v>19</v>
      </c>
      <c r="G7" s="62">
        <f t="shared" si="1"/>
        <v>100</v>
      </c>
      <c r="I7" s="165"/>
      <c r="J7" s="165"/>
      <c r="K7" s="165"/>
      <c r="L7" s="165"/>
      <c r="M7" s="165"/>
      <c r="N7" s="165"/>
      <c r="O7" s="165"/>
    </row>
    <row r="8" spans="1:15" x14ac:dyDescent="0.2">
      <c r="A8" s="160">
        <v>1943</v>
      </c>
      <c r="B8" s="50">
        <v>56.6</v>
      </c>
      <c r="C8" s="49">
        <v>24.2</v>
      </c>
      <c r="D8" s="58" t="s">
        <v>48</v>
      </c>
      <c r="E8" s="50" t="s">
        <v>48</v>
      </c>
      <c r="F8" s="58">
        <v>19.2</v>
      </c>
      <c r="G8" s="62">
        <f t="shared" si="1"/>
        <v>100</v>
      </c>
      <c r="I8" s="165"/>
      <c r="J8" s="165"/>
      <c r="K8" s="165"/>
      <c r="L8" s="165"/>
      <c r="M8" s="165"/>
      <c r="N8" s="165"/>
      <c r="O8" s="165"/>
    </row>
    <row r="9" spans="1:15" x14ac:dyDescent="0.2">
      <c r="A9" s="160">
        <v>1944</v>
      </c>
      <c r="B9" s="50">
        <v>52</v>
      </c>
      <c r="C9" s="49">
        <v>35.200000000000003</v>
      </c>
      <c r="D9" s="58">
        <v>0.3</v>
      </c>
      <c r="E9" s="50">
        <v>0.2</v>
      </c>
      <c r="F9" s="58">
        <v>12.3</v>
      </c>
      <c r="G9" s="62">
        <f t="shared" si="1"/>
        <v>100</v>
      </c>
      <c r="I9" s="165"/>
      <c r="J9" s="165"/>
      <c r="K9" s="165"/>
      <c r="L9" s="165"/>
      <c r="M9" s="165"/>
      <c r="N9" s="165"/>
      <c r="O9" s="165"/>
    </row>
    <row r="10" spans="1:15" ht="18" customHeight="1" x14ac:dyDescent="0.2">
      <c r="A10" s="160">
        <v>1945</v>
      </c>
      <c r="B10" s="50">
        <v>53.1</v>
      </c>
      <c r="C10" s="49">
        <v>38.1</v>
      </c>
      <c r="D10" s="58">
        <v>0.4</v>
      </c>
      <c r="E10" s="50">
        <v>0.1</v>
      </c>
      <c r="F10" s="58">
        <v>8.3000000000000007</v>
      </c>
      <c r="G10" s="62">
        <f t="shared" si="1"/>
        <v>100</v>
      </c>
      <c r="I10" s="165"/>
      <c r="J10" s="165"/>
      <c r="K10" s="165"/>
      <c r="L10" s="165"/>
      <c r="M10" s="165"/>
      <c r="N10" s="165"/>
      <c r="O10" s="165"/>
    </row>
    <row r="11" spans="1:15" x14ac:dyDescent="0.2">
      <c r="A11" s="160">
        <v>1946</v>
      </c>
      <c r="B11" s="50">
        <v>53.7</v>
      </c>
      <c r="C11" s="49">
        <v>36.299999999999997</v>
      </c>
      <c r="D11" s="58">
        <v>1</v>
      </c>
      <c r="E11" s="50">
        <v>0.3</v>
      </c>
      <c r="F11" s="58">
        <v>8.6999999999999993</v>
      </c>
      <c r="G11" s="62">
        <f t="shared" si="1"/>
        <v>100</v>
      </c>
      <c r="I11" s="165"/>
      <c r="J11" s="165"/>
      <c r="K11" s="165"/>
      <c r="L11" s="165"/>
      <c r="M11" s="165"/>
      <c r="N11" s="165"/>
      <c r="O11" s="165"/>
    </row>
    <row r="12" spans="1:15" x14ac:dyDescent="0.2">
      <c r="A12" s="160">
        <v>1947</v>
      </c>
      <c r="B12" s="50">
        <v>61.2</v>
      </c>
      <c r="C12" s="49">
        <v>25.2</v>
      </c>
      <c r="D12" s="58">
        <v>1.8</v>
      </c>
      <c r="E12" s="50">
        <v>0.6</v>
      </c>
      <c r="F12" s="58">
        <v>11.2</v>
      </c>
      <c r="G12" s="62">
        <f t="shared" si="1"/>
        <v>100</v>
      </c>
      <c r="I12" s="165"/>
      <c r="J12" s="165"/>
      <c r="K12" s="165"/>
      <c r="L12" s="165"/>
      <c r="M12" s="165"/>
      <c r="N12" s="165"/>
      <c r="O12" s="165"/>
    </row>
    <row r="13" spans="1:15" x14ac:dyDescent="0.2">
      <c r="A13" s="160">
        <v>1948</v>
      </c>
      <c r="B13" s="50">
        <v>38.799999999999997</v>
      </c>
      <c r="C13" s="49">
        <v>28.6</v>
      </c>
      <c r="D13" s="58">
        <v>2.5</v>
      </c>
      <c r="E13" s="50">
        <v>0.7</v>
      </c>
      <c r="F13" s="58">
        <v>29.4</v>
      </c>
      <c r="G13" s="62">
        <f t="shared" si="1"/>
        <v>100</v>
      </c>
      <c r="I13" s="165"/>
      <c r="J13" s="165"/>
      <c r="K13" s="165"/>
      <c r="L13" s="165"/>
      <c r="M13" s="165"/>
      <c r="N13" s="165"/>
      <c r="O13" s="165"/>
    </row>
    <row r="14" spans="1:15" x14ac:dyDescent="0.2">
      <c r="A14" s="160">
        <v>1949</v>
      </c>
      <c r="B14" s="50">
        <v>47.8</v>
      </c>
      <c r="C14" s="49">
        <v>32.1</v>
      </c>
      <c r="D14" s="58">
        <v>6.4</v>
      </c>
      <c r="E14" s="50">
        <v>2</v>
      </c>
      <c r="F14" s="58">
        <v>11.7</v>
      </c>
      <c r="G14" s="62">
        <f t="shared" si="1"/>
        <v>100.00000000000001</v>
      </c>
      <c r="I14" s="165"/>
      <c r="J14" s="165"/>
      <c r="K14" s="165"/>
      <c r="L14" s="165"/>
      <c r="M14" s="165"/>
      <c r="N14" s="165"/>
      <c r="O14" s="165"/>
    </row>
    <row r="15" spans="1:15" ht="18" customHeight="1" x14ac:dyDescent="0.2">
      <c r="A15" s="160">
        <v>1950</v>
      </c>
      <c r="B15" s="50">
        <v>43.8</v>
      </c>
      <c r="C15" s="49">
        <v>26.7</v>
      </c>
      <c r="D15" s="58">
        <v>9.9</v>
      </c>
      <c r="E15" s="50">
        <v>3</v>
      </c>
      <c r="F15" s="58">
        <v>16.600000000000001</v>
      </c>
      <c r="G15" s="62">
        <f t="shared" si="1"/>
        <v>100</v>
      </c>
      <c r="I15" s="165"/>
      <c r="J15" s="165"/>
      <c r="K15" s="165"/>
      <c r="L15" s="165"/>
      <c r="M15" s="165"/>
      <c r="N15" s="165"/>
      <c r="O15" s="165"/>
    </row>
    <row r="16" spans="1:15" x14ac:dyDescent="0.2">
      <c r="A16" s="160">
        <v>1951</v>
      </c>
      <c r="B16" s="50">
        <v>36.299999999999997</v>
      </c>
      <c r="C16" s="49">
        <v>30</v>
      </c>
      <c r="D16" s="58">
        <v>11.7</v>
      </c>
      <c r="E16" s="50">
        <v>3.4</v>
      </c>
      <c r="F16" s="58">
        <v>18.600000000000001</v>
      </c>
      <c r="G16" s="62">
        <f t="shared" si="1"/>
        <v>100</v>
      </c>
      <c r="I16" s="165"/>
      <c r="J16" s="165"/>
      <c r="K16" s="165"/>
      <c r="L16" s="165"/>
      <c r="M16" s="165"/>
      <c r="N16" s="165"/>
      <c r="O16" s="165"/>
    </row>
    <row r="17" spans="1:15" x14ac:dyDescent="0.2">
      <c r="A17" s="160">
        <v>1952</v>
      </c>
      <c r="B17" s="50">
        <v>29.4</v>
      </c>
      <c r="C17" s="49">
        <v>24.2</v>
      </c>
      <c r="D17" s="58">
        <v>22.7</v>
      </c>
      <c r="E17" s="50">
        <v>6.6</v>
      </c>
      <c r="F17" s="58">
        <v>17.100000000000001</v>
      </c>
      <c r="G17" s="62">
        <f t="shared" si="1"/>
        <v>100</v>
      </c>
      <c r="I17" s="165"/>
      <c r="J17" s="165"/>
      <c r="K17" s="165"/>
      <c r="L17" s="165"/>
      <c r="M17" s="165"/>
      <c r="N17" s="165"/>
      <c r="O17" s="165"/>
    </row>
    <row r="18" spans="1:15" x14ac:dyDescent="0.2">
      <c r="A18" s="160">
        <v>1953</v>
      </c>
      <c r="B18" s="50">
        <v>23.9</v>
      </c>
      <c r="C18" s="49">
        <v>22</v>
      </c>
      <c r="D18" s="58">
        <v>28.5</v>
      </c>
      <c r="E18" s="50">
        <v>8.1999999999999993</v>
      </c>
      <c r="F18" s="58">
        <v>17.399999999999999</v>
      </c>
      <c r="G18" s="62">
        <f t="shared" si="1"/>
        <v>100</v>
      </c>
      <c r="I18" s="165"/>
      <c r="J18" s="165"/>
      <c r="K18" s="165"/>
      <c r="L18" s="165"/>
      <c r="M18" s="165"/>
      <c r="N18" s="165"/>
      <c r="O18" s="165"/>
    </row>
    <row r="19" spans="1:15" x14ac:dyDescent="0.2">
      <c r="A19" s="160">
        <v>1954</v>
      </c>
      <c r="B19" s="50">
        <v>23.6</v>
      </c>
      <c r="C19" s="49">
        <v>19.899999999999999</v>
      </c>
      <c r="D19" s="58">
        <v>27.6</v>
      </c>
      <c r="E19" s="50">
        <v>7.8</v>
      </c>
      <c r="F19" s="58">
        <v>21.1</v>
      </c>
      <c r="G19" s="62">
        <f t="shared" si="1"/>
        <v>100</v>
      </c>
      <c r="I19" s="165"/>
      <c r="J19" s="165"/>
      <c r="K19" s="165"/>
      <c r="L19" s="165"/>
      <c r="M19" s="165"/>
      <c r="N19" s="165"/>
      <c r="O19" s="165"/>
    </row>
    <row r="20" spans="1:15" ht="18" customHeight="1" x14ac:dyDescent="0.2">
      <c r="A20" s="160">
        <v>1955</v>
      </c>
      <c r="B20" s="50">
        <v>22.6</v>
      </c>
      <c r="C20" s="49">
        <v>20.7</v>
      </c>
      <c r="D20" s="58">
        <v>25.7</v>
      </c>
      <c r="E20" s="50">
        <v>7.3</v>
      </c>
      <c r="F20" s="58">
        <v>23.7</v>
      </c>
      <c r="G20" s="62">
        <f t="shared" si="1"/>
        <v>100</v>
      </c>
      <c r="I20" s="165"/>
      <c r="J20" s="165"/>
      <c r="K20" s="165"/>
      <c r="L20" s="165"/>
      <c r="M20" s="165"/>
      <c r="N20" s="165"/>
      <c r="O20" s="165"/>
    </row>
    <row r="21" spans="1:15" x14ac:dyDescent="0.2">
      <c r="A21" s="160">
        <v>1956</v>
      </c>
      <c r="B21" s="50">
        <v>20.8</v>
      </c>
      <c r="C21" s="49">
        <v>22.7</v>
      </c>
      <c r="D21" s="58">
        <v>23</v>
      </c>
      <c r="E21" s="50">
        <v>6.7</v>
      </c>
      <c r="F21" s="58">
        <v>26.8</v>
      </c>
      <c r="G21" s="62">
        <f t="shared" si="1"/>
        <v>100</v>
      </c>
      <c r="I21" s="165"/>
      <c r="J21" s="165"/>
      <c r="K21" s="165"/>
      <c r="L21" s="165"/>
      <c r="M21" s="165"/>
      <c r="N21" s="165"/>
      <c r="O21" s="165"/>
    </row>
    <row r="22" spans="1:15" x14ac:dyDescent="0.2">
      <c r="A22" s="160">
        <v>1957</v>
      </c>
      <c r="B22" s="50">
        <v>16.7</v>
      </c>
      <c r="C22" s="49">
        <v>16.5</v>
      </c>
      <c r="D22" s="58">
        <v>35.9</v>
      </c>
      <c r="E22" s="50">
        <v>10.7</v>
      </c>
      <c r="F22" s="58">
        <v>20.2</v>
      </c>
      <c r="G22" s="62">
        <f t="shared" si="1"/>
        <v>100</v>
      </c>
      <c r="I22" s="165"/>
      <c r="J22" s="165"/>
      <c r="K22" s="165"/>
      <c r="L22" s="165"/>
      <c r="M22" s="165"/>
      <c r="N22" s="165"/>
      <c r="O22" s="165"/>
    </row>
    <row r="23" spans="1:15" x14ac:dyDescent="0.2">
      <c r="A23" s="160">
        <v>1958</v>
      </c>
      <c r="B23" s="50">
        <v>23.8</v>
      </c>
      <c r="C23" s="49">
        <v>21.4</v>
      </c>
      <c r="D23" s="58">
        <v>22.9</v>
      </c>
      <c r="E23" s="50">
        <v>11.3</v>
      </c>
      <c r="F23" s="58">
        <v>20.6</v>
      </c>
      <c r="G23" s="62">
        <f t="shared" si="1"/>
        <v>100</v>
      </c>
      <c r="I23" s="165"/>
      <c r="J23" s="165"/>
      <c r="K23" s="165"/>
      <c r="L23" s="165"/>
      <c r="M23" s="165"/>
      <c r="N23" s="165"/>
      <c r="O23" s="165"/>
    </row>
    <row r="24" spans="1:15" x14ac:dyDescent="0.2">
      <c r="A24" s="160">
        <v>1959</v>
      </c>
      <c r="B24" s="50">
        <v>23.5</v>
      </c>
      <c r="C24" s="49">
        <v>22.1</v>
      </c>
      <c r="D24" s="58">
        <v>23.7</v>
      </c>
      <c r="E24" s="50">
        <v>11.4</v>
      </c>
      <c r="F24" s="58">
        <v>19.3</v>
      </c>
      <c r="G24" s="62">
        <f t="shared" si="1"/>
        <v>100</v>
      </c>
      <c r="I24" s="165"/>
      <c r="J24" s="165"/>
      <c r="K24" s="165"/>
      <c r="L24" s="165"/>
      <c r="M24" s="165"/>
      <c r="N24" s="165"/>
      <c r="O24" s="165"/>
    </row>
    <row r="25" spans="1:15" ht="18" customHeight="1" x14ac:dyDescent="0.2">
      <c r="A25" s="160">
        <v>1960</v>
      </c>
      <c r="B25" s="50">
        <v>24.7</v>
      </c>
      <c r="C25" s="49">
        <v>21</v>
      </c>
      <c r="D25" s="58">
        <v>19.2</v>
      </c>
      <c r="E25" s="50">
        <v>9.4</v>
      </c>
      <c r="F25" s="58">
        <v>25.7</v>
      </c>
      <c r="G25" s="62">
        <f t="shared" si="1"/>
        <v>100.00000000000001</v>
      </c>
      <c r="I25" s="165"/>
      <c r="J25" s="165"/>
      <c r="K25" s="165"/>
      <c r="L25" s="165"/>
      <c r="M25" s="165"/>
      <c r="N25" s="165"/>
      <c r="O25" s="165"/>
    </row>
    <row r="26" spans="1:15" x14ac:dyDescent="0.2">
      <c r="A26" s="160">
        <v>1961</v>
      </c>
      <c r="B26" s="50">
        <v>22.8</v>
      </c>
      <c r="C26" s="49">
        <v>23.1</v>
      </c>
      <c r="D26" s="58">
        <v>30.3</v>
      </c>
      <c r="E26" s="50">
        <v>9.5</v>
      </c>
      <c r="F26" s="58">
        <v>14.3</v>
      </c>
      <c r="G26" s="62">
        <f t="shared" si="1"/>
        <v>100</v>
      </c>
      <c r="I26" s="165"/>
      <c r="J26" s="165"/>
      <c r="K26" s="165"/>
      <c r="L26" s="165"/>
      <c r="M26" s="165"/>
      <c r="N26" s="165"/>
      <c r="O26" s="165"/>
    </row>
    <row r="27" spans="1:15" x14ac:dyDescent="0.2">
      <c r="A27" s="160">
        <v>1962</v>
      </c>
      <c r="B27" s="50">
        <v>20.9</v>
      </c>
      <c r="C27" s="49">
        <v>21.7</v>
      </c>
      <c r="D27" s="58">
        <v>32.799999999999997</v>
      </c>
      <c r="E27" s="50">
        <v>9.6999999999999993</v>
      </c>
      <c r="F27" s="58">
        <v>14.9</v>
      </c>
      <c r="G27" s="62">
        <f t="shared" si="1"/>
        <v>100</v>
      </c>
      <c r="I27" s="165"/>
      <c r="J27" s="165"/>
      <c r="K27" s="165"/>
      <c r="L27" s="165"/>
      <c r="M27" s="165"/>
      <c r="N27" s="165"/>
      <c r="O27" s="165"/>
    </row>
    <row r="28" spans="1:15" x14ac:dyDescent="0.2">
      <c r="A28" s="160">
        <v>1963</v>
      </c>
      <c r="B28" s="50">
        <v>23</v>
      </c>
      <c r="C28" s="49">
        <v>21</v>
      </c>
      <c r="D28" s="58">
        <v>33.299999999999997</v>
      </c>
      <c r="E28" s="50">
        <v>9.6999999999999993</v>
      </c>
      <c r="F28" s="58">
        <v>13</v>
      </c>
      <c r="G28" s="62">
        <f t="shared" si="1"/>
        <v>100</v>
      </c>
      <c r="I28" s="165"/>
      <c r="J28" s="165"/>
      <c r="K28" s="165"/>
      <c r="L28" s="165"/>
      <c r="M28" s="165"/>
      <c r="N28" s="165"/>
      <c r="O28" s="165"/>
    </row>
    <row r="29" spans="1:15" x14ac:dyDescent="0.2">
      <c r="A29" s="46">
        <v>1964</v>
      </c>
      <c r="B29" s="50">
        <v>24.3</v>
      </c>
      <c r="C29" s="49">
        <v>24.2</v>
      </c>
      <c r="D29" s="58">
        <v>29</v>
      </c>
      <c r="E29" s="50">
        <v>8.5</v>
      </c>
      <c r="F29" s="58">
        <v>14</v>
      </c>
      <c r="G29" s="62">
        <f t="shared" si="1"/>
        <v>100</v>
      </c>
      <c r="I29" s="165"/>
      <c r="J29" s="165"/>
      <c r="K29" s="165"/>
      <c r="L29" s="165"/>
      <c r="M29" s="165"/>
      <c r="N29" s="165"/>
      <c r="O29" s="165"/>
    </row>
    <row r="30" spans="1:15" ht="18" customHeight="1" x14ac:dyDescent="0.2">
      <c r="A30" s="46">
        <v>1965</v>
      </c>
      <c r="B30" s="50">
        <v>27.8</v>
      </c>
      <c r="C30" s="49">
        <v>23.2</v>
      </c>
      <c r="D30" s="58">
        <v>27.3</v>
      </c>
      <c r="E30" s="50">
        <v>7.3</v>
      </c>
      <c r="F30" s="58">
        <v>14.4</v>
      </c>
      <c r="G30" s="62">
        <f t="shared" si="1"/>
        <v>100</v>
      </c>
      <c r="I30" s="165"/>
      <c r="J30" s="165"/>
      <c r="K30" s="165"/>
      <c r="L30" s="165"/>
      <c r="M30" s="165"/>
      <c r="N30" s="165"/>
      <c r="O30" s="165"/>
    </row>
    <row r="31" spans="1:15" x14ac:dyDescent="0.2">
      <c r="A31" s="46">
        <v>1966</v>
      </c>
      <c r="B31" s="50">
        <v>27.4</v>
      </c>
      <c r="C31" s="49">
        <v>23.3</v>
      </c>
      <c r="D31" s="58">
        <v>29.5</v>
      </c>
      <c r="E31" s="50">
        <v>7.3</v>
      </c>
      <c r="F31" s="58">
        <v>12.5</v>
      </c>
      <c r="G31" s="62">
        <f t="shared" si="1"/>
        <v>100</v>
      </c>
      <c r="I31" s="165"/>
      <c r="J31" s="165"/>
      <c r="K31" s="165"/>
      <c r="L31" s="165"/>
      <c r="M31" s="165"/>
      <c r="N31" s="165"/>
      <c r="O31" s="165"/>
    </row>
    <row r="32" spans="1:15" x14ac:dyDescent="0.2">
      <c r="A32" s="46">
        <v>1967</v>
      </c>
      <c r="B32" s="50">
        <v>29.6</v>
      </c>
      <c r="C32" s="49">
        <v>30.5</v>
      </c>
      <c r="D32" s="58">
        <v>22.8</v>
      </c>
      <c r="E32" s="50">
        <v>6.7</v>
      </c>
      <c r="F32" s="58">
        <v>10.4</v>
      </c>
      <c r="G32" s="62">
        <f t="shared" si="1"/>
        <v>100.00000000000001</v>
      </c>
      <c r="I32" s="165"/>
      <c r="J32" s="165"/>
      <c r="K32" s="165"/>
      <c r="L32" s="165"/>
      <c r="M32" s="165"/>
      <c r="N32" s="165"/>
      <c r="O32" s="165"/>
    </row>
    <row r="33" spans="1:15" x14ac:dyDescent="0.2">
      <c r="A33" s="46">
        <v>1968</v>
      </c>
      <c r="B33" s="50">
        <v>29.1</v>
      </c>
      <c r="C33" s="49">
        <v>30.8</v>
      </c>
      <c r="D33" s="58">
        <v>22.8</v>
      </c>
      <c r="E33" s="50">
        <v>6.6</v>
      </c>
      <c r="F33" s="58">
        <v>10.7</v>
      </c>
      <c r="G33" s="62">
        <f t="shared" si="1"/>
        <v>100</v>
      </c>
      <c r="I33" s="165"/>
      <c r="J33" s="165"/>
      <c r="K33" s="165"/>
      <c r="L33" s="165"/>
      <c r="M33" s="165"/>
      <c r="N33" s="165"/>
      <c r="O33" s="165"/>
    </row>
    <row r="34" spans="1:15" x14ac:dyDescent="0.2">
      <c r="A34" s="46">
        <v>1969</v>
      </c>
      <c r="B34" s="50">
        <v>28.8</v>
      </c>
      <c r="C34" s="49">
        <v>30.4</v>
      </c>
      <c r="D34" s="58">
        <v>23.1</v>
      </c>
      <c r="E34" s="50">
        <v>6.5</v>
      </c>
      <c r="F34" s="58">
        <v>11.2</v>
      </c>
      <c r="G34" s="62">
        <f t="shared" si="1"/>
        <v>100.00000000000001</v>
      </c>
      <c r="I34" s="165"/>
      <c r="J34" s="165"/>
      <c r="K34" s="165"/>
      <c r="L34" s="165"/>
      <c r="M34" s="165"/>
      <c r="N34" s="165"/>
      <c r="O34" s="165"/>
    </row>
    <row r="35" spans="1:15" ht="18" customHeight="1" x14ac:dyDescent="0.2">
      <c r="A35" s="46">
        <v>1970</v>
      </c>
      <c r="B35" s="50">
        <v>30.1</v>
      </c>
      <c r="C35" s="49">
        <v>31.8</v>
      </c>
      <c r="D35" s="58">
        <v>22.9</v>
      </c>
      <c r="E35" s="50">
        <v>6.5</v>
      </c>
      <c r="F35" s="58">
        <v>8.6999999999999993</v>
      </c>
      <c r="G35" s="62">
        <f t="shared" si="1"/>
        <v>100.00000000000001</v>
      </c>
      <c r="I35" s="165"/>
      <c r="J35" s="165"/>
      <c r="K35" s="165"/>
      <c r="L35" s="165"/>
      <c r="M35" s="165"/>
      <c r="N35" s="165"/>
      <c r="O35" s="165"/>
    </row>
    <row r="36" spans="1:15" x14ac:dyDescent="0.2">
      <c r="A36" s="46">
        <v>1971</v>
      </c>
      <c r="B36" s="50">
        <v>28.6</v>
      </c>
      <c r="C36" s="49">
        <v>48.8</v>
      </c>
      <c r="D36" s="58">
        <v>9.1999999999999993</v>
      </c>
      <c r="E36" s="50">
        <v>6.1</v>
      </c>
      <c r="F36" s="58">
        <v>7.3</v>
      </c>
      <c r="G36" s="62">
        <f t="shared" si="1"/>
        <v>100</v>
      </c>
      <c r="I36" s="165"/>
      <c r="J36" s="165"/>
      <c r="K36" s="165"/>
      <c r="L36" s="165"/>
      <c r="M36" s="165"/>
      <c r="N36" s="165"/>
      <c r="O36" s="165"/>
    </row>
    <row r="37" spans="1:15" x14ac:dyDescent="0.2">
      <c r="A37" s="46">
        <v>1972</v>
      </c>
      <c r="B37" s="50">
        <v>26.7</v>
      </c>
      <c r="C37" s="49">
        <v>48.8</v>
      </c>
      <c r="D37" s="58">
        <v>12.5</v>
      </c>
      <c r="E37" s="50">
        <v>5.7</v>
      </c>
      <c r="F37" s="58">
        <v>6.3</v>
      </c>
      <c r="G37" s="62">
        <f t="shared" si="1"/>
        <v>100</v>
      </c>
      <c r="I37" s="165"/>
      <c r="J37" s="165"/>
      <c r="K37" s="165"/>
      <c r="L37" s="165"/>
      <c r="M37" s="165"/>
      <c r="N37" s="165"/>
      <c r="O37" s="165"/>
    </row>
    <row r="38" spans="1:15" x14ac:dyDescent="0.2">
      <c r="A38" s="46">
        <v>1973</v>
      </c>
      <c r="B38" s="50">
        <v>28.2</v>
      </c>
      <c r="C38" s="49">
        <v>53.1</v>
      </c>
      <c r="D38" s="58">
        <v>8.8000000000000007</v>
      </c>
      <c r="E38" s="50">
        <v>5.2</v>
      </c>
      <c r="F38" s="58">
        <v>4.7</v>
      </c>
      <c r="G38" s="62">
        <f t="shared" si="1"/>
        <v>100</v>
      </c>
      <c r="I38" s="165"/>
      <c r="J38" s="165"/>
      <c r="K38" s="165"/>
      <c r="L38" s="165"/>
      <c r="M38" s="165"/>
      <c r="N38" s="165"/>
      <c r="O38" s="165"/>
    </row>
    <row r="39" spans="1:15" x14ac:dyDescent="0.2">
      <c r="A39" s="46">
        <v>1974</v>
      </c>
      <c r="B39" s="50">
        <v>28.2</v>
      </c>
      <c r="C39" s="49">
        <v>53.2</v>
      </c>
      <c r="D39" s="58">
        <v>9.4</v>
      </c>
      <c r="E39" s="50">
        <v>4.5999999999999996</v>
      </c>
      <c r="F39" s="58">
        <v>4.5999999999999996</v>
      </c>
      <c r="G39" s="62">
        <f t="shared" si="1"/>
        <v>100</v>
      </c>
      <c r="I39" s="165"/>
      <c r="J39" s="165"/>
      <c r="K39" s="165"/>
      <c r="L39" s="165"/>
      <c r="M39" s="165"/>
      <c r="N39" s="165"/>
      <c r="O39" s="165"/>
    </row>
    <row r="40" spans="1:15" ht="18" customHeight="1" x14ac:dyDescent="0.2">
      <c r="A40" s="46">
        <v>1975</v>
      </c>
      <c r="B40" s="50">
        <v>31</v>
      </c>
      <c r="C40" s="49">
        <v>52.3</v>
      </c>
      <c r="D40" s="58">
        <v>8.3000000000000007</v>
      </c>
      <c r="E40" s="50">
        <v>5</v>
      </c>
      <c r="F40" s="58">
        <v>3.4</v>
      </c>
      <c r="G40" s="62">
        <f t="shared" si="1"/>
        <v>100</v>
      </c>
      <c r="I40" s="165"/>
      <c r="J40" s="165"/>
      <c r="K40" s="165"/>
      <c r="L40" s="165"/>
      <c r="M40" s="165"/>
      <c r="N40" s="165"/>
      <c r="O40" s="165"/>
    </row>
    <row r="41" spans="1:15" x14ac:dyDescent="0.2">
      <c r="A41" s="46">
        <v>1976</v>
      </c>
      <c r="B41" s="50">
        <v>30.4</v>
      </c>
      <c r="C41" s="49">
        <v>53.6</v>
      </c>
      <c r="D41" s="58">
        <v>7.8</v>
      </c>
      <c r="E41" s="50">
        <v>4.9000000000000004</v>
      </c>
      <c r="F41" s="58">
        <v>3.3</v>
      </c>
      <c r="G41" s="62">
        <f t="shared" si="1"/>
        <v>100</v>
      </c>
      <c r="I41" s="165"/>
      <c r="J41" s="165"/>
      <c r="K41" s="165"/>
      <c r="L41" s="165"/>
      <c r="M41" s="165"/>
      <c r="N41" s="165"/>
      <c r="O41" s="165"/>
    </row>
    <row r="42" spans="1:15" x14ac:dyDescent="0.2">
      <c r="A42" s="46">
        <v>1977</v>
      </c>
      <c r="B42" s="50">
        <v>30.9</v>
      </c>
      <c r="C42" s="49">
        <v>52</v>
      </c>
      <c r="D42" s="58">
        <v>8</v>
      </c>
      <c r="E42" s="50">
        <v>5.0999999999999996</v>
      </c>
      <c r="F42" s="58">
        <v>4</v>
      </c>
      <c r="G42" s="62">
        <f t="shared" si="1"/>
        <v>100</v>
      </c>
      <c r="I42" s="165"/>
      <c r="J42" s="165"/>
      <c r="K42" s="165"/>
      <c r="L42" s="165"/>
      <c r="M42" s="165"/>
      <c r="N42" s="165"/>
      <c r="O42" s="165"/>
    </row>
    <row r="43" spans="1:15" x14ac:dyDescent="0.2">
      <c r="A43" s="46">
        <v>1978</v>
      </c>
      <c r="B43" s="50">
        <v>25.5</v>
      </c>
      <c r="C43" s="49">
        <v>53.9</v>
      </c>
      <c r="D43" s="58">
        <v>9.9</v>
      </c>
      <c r="E43" s="50">
        <v>6</v>
      </c>
      <c r="F43" s="58">
        <v>4.7</v>
      </c>
      <c r="G43" s="62">
        <f t="shared" si="1"/>
        <v>100.00000000000001</v>
      </c>
      <c r="I43" s="165"/>
      <c r="J43" s="165"/>
      <c r="K43" s="165"/>
      <c r="L43" s="165"/>
      <c r="M43" s="165"/>
      <c r="N43" s="165"/>
      <c r="O43" s="165"/>
    </row>
    <row r="44" spans="1:15" x14ac:dyDescent="0.2">
      <c r="A44" s="46">
        <v>1979</v>
      </c>
      <c r="B44" s="50">
        <v>25.6</v>
      </c>
      <c r="C44" s="49">
        <v>56.4</v>
      </c>
      <c r="D44" s="58">
        <v>9</v>
      </c>
      <c r="E44" s="50">
        <v>5.5</v>
      </c>
      <c r="F44" s="58">
        <v>3.5</v>
      </c>
      <c r="G44" s="62">
        <f t="shared" si="1"/>
        <v>100</v>
      </c>
      <c r="I44" s="165"/>
      <c r="J44" s="165"/>
      <c r="K44" s="165"/>
      <c r="L44" s="165"/>
      <c r="M44" s="165"/>
      <c r="N44" s="165"/>
      <c r="O44" s="165"/>
    </row>
    <row r="45" spans="1:15" ht="18" customHeight="1" x14ac:dyDescent="0.2">
      <c r="A45" s="46">
        <v>1980</v>
      </c>
      <c r="B45" s="50">
        <v>26.1</v>
      </c>
      <c r="C45" s="49">
        <v>55</v>
      </c>
      <c r="D45" s="58">
        <v>10.4</v>
      </c>
      <c r="E45" s="50">
        <v>5.3</v>
      </c>
      <c r="F45" s="58">
        <v>3.2</v>
      </c>
      <c r="G45" s="62">
        <f t="shared" si="1"/>
        <v>100</v>
      </c>
      <c r="I45" s="165"/>
      <c r="J45" s="165"/>
      <c r="K45" s="165"/>
      <c r="L45" s="165"/>
      <c r="M45" s="165"/>
      <c r="N45" s="165"/>
      <c r="O45" s="165"/>
    </row>
    <row r="46" spans="1:15" x14ac:dyDescent="0.2">
      <c r="A46" s="46">
        <v>1981</v>
      </c>
      <c r="B46" s="50">
        <v>26.6</v>
      </c>
      <c r="C46" s="49">
        <v>54.5</v>
      </c>
      <c r="D46" s="58">
        <v>10.1</v>
      </c>
      <c r="E46" s="50">
        <v>5.4</v>
      </c>
      <c r="F46" s="58">
        <v>3.4</v>
      </c>
      <c r="G46" s="62">
        <f t="shared" si="1"/>
        <v>100</v>
      </c>
      <c r="I46" s="165"/>
      <c r="J46" s="165"/>
      <c r="K46" s="165"/>
      <c r="L46" s="165"/>
      <c r="M46" s="165"/>
      <c r="N46" s="165"/>
      <c r="O46" s="165"/>
    </row>
    <row r="47" spans="1:15" x14ac:dyDescent="0.2">
      <c r="A47" s="46">
        <v>1982</v>
      </c>
      <c r="B47" s="50">
        <v>24</v>
      </c>
      <c r="C47" s="49">
        <v>54.6</v>
      </c>
      <c r="D47" s="58">
        <v>12.1</v>
      </c>
      <c r="E47" s="50">
        <v>6.4</v>
      </c>
      <c r="F47" s="58">
        <v>2.9</v>
      </c>
      <c r="G47" s="62">
        <f t="shared" si="1"/>
        <v>100</v>
      </c>
      <c r="I47" s="165"/>
      <c r="J47" s="165"/>
      <c r="K47" s="165"/>
      <c r="L47" s="165"/>
      <c r="M47" s="165"/>
      <c r="N47" s="165"/>
      <c r="O47" s="165"/>
    </row>
    <row r="48" spans="1:15" x14ac:dyDescent="0.2">
      <c r="A48" s="46">
        <v>1983</v>
      </c>
      <c r="B48" s="50">
        <v>22.2</v>
      </c>
      <c r="C48" s="49">
        <v>48.2</v>
      </c>
      <c r="D48" s="58">
        <v>21.2</v>
      </c>
      <c r="E48" s="50">
        <v>6.5</v>
      </c>
      <c r="F48" s="58">
        <v>1.9</v>
      </c>
      <c r="G48" s="62">
        <f t="shared" si="1"/>
        <v>100.00000000000001</v>
      </c>
      <c r="I48" s="165"/>
      <c r="J48" s="165"/>
      <c r="K48" s="165"/>
      <c r="L48" s="165"/>
      <c r="M48" s="165"/>
      <c r="N48" s="165"/>
      <c r="O48" s="165"/>
    </row>
    <row r="49" spans="1:15" x14ac:dyDescent="0.2">
      <c r="A49" s="46">
        <v>1984</v>
      </c>
      <c r="B49" s="50">
        <v>27.1</v>
      </c>
      <c r="C49" s="49">
        <v>48</v>
      </c>
      <c r="D49" s="58">
        <v>17.100000000000001</v>
      </c>
      <c r="E49" s="50">
        <v>6.5</v>
      </c>
      <c r="F49" s="58">
        <v>1.3</v>
      </c>
      <c r="G49" s="62">
        <f t="shared" si="1"/>
        <v>99.999999999999986</v>
      </c>
      <c r="I49" s="165"/>
      <c r="J49" s="165"/>
      <c r="K49" s="165"/>
      <c r="L49" s="165"/>
      <c r="M49" s="165"/>
      <c r="N49" s="165"/>
      <c r="O49" s="165"/>
    </row>
    <row r="50" spans="1:15" ht="18" customHeight="1" x14ac:dyDescent="0.2">
      <c r="A50" s="46">
        <v>1985</v>
      </c>
      <c r="B50" s="50">
        <v>27.3</v>
      </c>
      <c r="C50" s="49">
        <v>46.9</v>
      </c>
      <c r="D50" s="58">
        <v>18.3</v>
      </c>
      <c r="E50" s="50">
        <v>6.7</v>
      </c>
      <c r="F50" s="58">
        <v>0.8</v>
      </c>
      <c r="G50" s="62">
        <f t="shared" si="1"/>
        <v>100</v>
      </c>
      <c r="I50" s="165"/>
      <c r="J50" s="165"/>
      <c r="K50" s="165"/>
      <c r="L50" s="165"/>
      <c r="M50" s="165"/>
      <c r="N50" s="165"/>
      <c r="O50" s="165"/>
    </row>
    <row r="51" spans="1:15" x14ac:dyDescent="0.2">
      <c r="A51" s="46">
        <v>1986</v>
      </c>
      <c r="B51" s="50">
        <v>26.2</v>
      </c>
      <c r="C51" s="49">
        <v>47.2</v>
      </c>
      <c r="D51" s="58">
        <v>16.399999999999999</v>
      </c>
      <c r="E51" s="50">
        <v>9.4</v>
      </c>
      <c r="F51" s="58">
        <v>0.8</v>
      </c>
      <c r="G51" s="62">
        <f t="shared" si="1"/>
        <v>100.00000000000001</v>
      </c>
      <c r="I51" s="165"/>
      <c r="J51" s="165"/>
      <c r="K51" s="165"/>
      <c r="L51" s="165"/>
      <c r="M51" s="165"/>
      <c r="N51" s="165"/>
      <c r="O51" s="165"/>
    </row>
    <row r="52" spans="1:15" x14ac:dyDescent="0.2">
      <c r="A52" s="46">
        <v>1987</v>
      </c>
      <c r="B52" s="50">
        <v>25.7</v>
      </c>
      <c r="C52" s="49">
        <v>42.6</v>
      </c>
      <c r="D52" s="58">
        <v>20.100000000000001</v>
      </c>
      <c r="E52" s="50">
        <v>10.4</v>
      </c>
      <c r="F52" s="58">
        <v>1.2</v>
      </c>
      <c r="G52" s="62">
        <f t="shared" si="1"/>
        <v>100.00000000000001</v>
      </c>
      <c r="I52" s="165"/>
      <c r="J52" s="165"/>
      <c r="K52" s="165"/>
      <c r="L52" s="165"/>
      <c r="M52" s="165"/>
      <c r="N52" s="165"/>
      <c r="O52" s="165"/>
    </row>
    <row r="53" spans="1:15" x14ac:dyDescent="0.2">
      <c r="A53" s="46">
        <v>1988</v>
      </c>
      <c r="B53" s="50">
        <v>26.3</v>
      </c>
      <c r="C53" s="49">
        <v>43.6</v>
      </c>
      <c r="D53" s="58">
        <v>18.3</v>
      </c>
      <c r="E53" s="50">
        <v>10.8</v>
      </c>
      <c r="F53" s="58">
        <v>1</v>
      </c>
      <c r="G53" s="62">
        <f t="shared" si="1"/>
        <v>100</v>
      </c>
      <c r="I53" s="165"/>
      <c r="J53" s="165"/>
      <c r="K53" s="165"/>
      <c r="L53" s="165"/>
      <c r="M53" s="165"/>
      <c r="N53" s="165"/>
      <c r="O53" s="165"/>
    </row>
    <row r="54" spans="1:15" x14ac:dyDescent="0.2">
      <c r="A54" s="46">
        <v>1989</v>
      </c>
      <c r="B54" s="50">
        <v>25.1</v>
      </c>
      <c r="C54" s="49">
        <v>46.2</v>
      </c>
      <c r="D54" s="58">
        <v>15.6</v>
      </c>
      <c r="E54" s="50">
        <v>11.7</v>
      </c>
      <c r="F54" s="58">
        <v>1.4</v>
      </c>
      <c r="G54" s="62">
        <f t="shared" si="1"/>
        <v>100.00000000000001</v>
      </c>
      <c r="I54" s="165"/>
      <c r="J54" s="165"/>
      <c r="K54" s="165"/>
      <c r="L54" s="165"/>
      <c r="M54" s="165"/>
      <c r="N54" s="165"/>
      <c r="O54" s="165"/>
    </row>
    <row r="55" spans="1:15" ht="18" customHeight="1" x14ac:dyDescent="0.2">
      <c r="A55" s="46">
        <v>1990</v>
      </c>
      <c r="B55" s="50">
        <v>27</v>
      </c>
      <c r="C55" s="49">
        <v>42.3</v>
      </c>
      <c r="D55" s="58">
        <v>15.9</v>
      </c>
      <c r="E55" s="50">
        <v>13.5</v>
      </c>
      <c r="F55" s="58">
        <v>1.3</v>
      </c>
      <c r="G55" s="62">
        <f t="shared" si="1"/>
        <v>100</v>
      </c>
      <c r="I55" s="165"/>
      <c r="J55" s="165"/>
      <c r="K55" s="165"/>
      <c r="L55" s="165"/>
      <c r="M55" s="165"/>
      <c r="N55" s="165"/>
      <c r="O55" s="165"/>
    </row>
    <row r="56" spans="1:15" x14ac:dyDescent="0.2">
      <c r="A56" s="46">
        <v>1991</v>
      </c>
      <c r="B56" s="50">
        <v>21.9</v>
      </c>
      <c r="C56" s="49">
        <v>31.3</v>
      </c>
      <c r="D56" s="58">
        <v>32.4</v>
      </c>
      <c r="E56" s="50">
        <v>13.2</v>
      </c>
      <c r="F56" s="58">
        <v>1.2</v>
      </c>
      <c r="G56" s="62">
        <f t="shared" si="1"/>
        <v>100</v>
      </c>
      <c r="I56" s="165"/>
      <c r="J56" s="165"/>
      <c r="K56" s="165"/>
      <c r="L56" s="165"/>
      <c r="M56" s="165"/>
      <c r="N56" s="165"/>
      <c r="O56" s="165"/>
    </row>
    <row r="57" spans="1:15" x14ac:dyDescent="0.2">
      <c r="A57" s="46">
        <v>1992</v>
      </c>
      <c r="B57" s="50">
        <v>35.200000000000003</v>
      </c>
      <c r="C57" s="49">
        <v>23.7</v>
      </c>
      <c r="D57" s="58">
        <v>23.7</v>
      </c>
      <c r="E57" s="50">
        <v>16.399999999999999</v>
      </c>
      <c r="F57" s="58">
        <v>1</v>
      </c>
      <c r="G57" s="62">
        <f t="shared" si="1"/>
        <v>100</v>
      </c>
      <c r="I57" s="165"/>
      <c r="J57" s="165"/>
      <c r="K57" s="165"/>
      <c r="L57" s="165"/>
      <c r="M57" s="165"/>
      <c r="N57" s="165"/>
      <c r="O57" s="165"/>
    </row>
    <row r="58" spans="1:15" x14ac:dyDescent="0.2">
      <c r="A58" s="46">
        <v>1993</v>
      </c>
      <c r="B58" s="50">
        <v>24.8</v>
      </c>
      <c r="C58" s="49">
        <v>21.1</v>
      </c>
      <c r="D58" s="58">
        <v>32.5</v>
      </c>
      <c r="E58" s="50">
        <v>16.5</v>
      </c>
      <c r="F58" s="58">
        <v>5.0999999999999996</v>
      </c>
      <c r="G58" s="62">
        <f t="shared" si="1"/>
        <v>100</v>
      </c>
      <c r="I58" s="165"/>
      <c r="J58" s="165"/>
      <c r="K58" s="165"/>
      <c r="L58" s="165"/>
      <c r="M58" s="165"/>
      <c r="N58" s="165"/>
      <c r="O58" s="165"/>
    </row>
    <row r="59" spans="1:15" x14ac:dyDescent="0.2">
      <c r="A59" s="46">
        <v>1994</v>
      </c>
      <c r="B59" s="50">
        <v>23.8</v>
      </c>
      <c r="C59" s="49">
        <v>18.600000000000001</v>
      </c>
      <c r="D59" s="58">
        <v>39.4</v>
      </c>
      <c r="E59" s="50">
        <v>14</v>
      </c>
      <c r="F59" s="58">
        <v>4.2</v>
      </c>
      <c r="G59" s="62">
        <f t="shared" si="1"/>
        <v>100.00000000000001</v>
      </c>
      <c r="I59" s="165"/>
      <c r="J59" s="165"/>
      <c r="K59" s="165"/>
      <c r="L59" s="165"/>
      <c r="M59" s="165"/>
      <c r="N59" s="165"/>
      <c r="O59" s="165"/>
    </row>
    <row r="60" spans="1:15" ht="18" customHeight="1" x14ac:dyDescent="0.2">
      <c r="A60" s="46">
        <v>1995</v>
      </c>
      <c r="B60" s="50">
        <v>17.8</v>
      </c>
      <c r="C60" s="49">
        <v>20.5</v>
      </c>
      <c r="D60" s="58">
        <v>42.8</v>
      </c>
      <c r="E60" s="50">
        <v>13.6</v>
      </c>
      <c r="F60" s="58">
        <v>5.3</v>
      </c>
      <c r="G60" s="62">
        <f t="shared" si="1"/>
        <v>99.999999999999986</v>
      </c>
      <c r="I60" s="165"/>
      <c r="J60" s="165"/>
      <c r="K60" s="165"/>
      <c r="L60" s="165"/>
      <c r="M60" s="165"/>
      <c r="N60" s="165"/>
      <c r="O60" s="165"/>
    </row>
    <row r="61" spans="1:15" x14ac:dyDescent="0.2">
      <c r="A61" s="160">
        <v>1996</v>
      </c>
      <c r="B61" s="50">
        <v>16.3</v>
      </c>
      <c r="C61" s="49">
        <v>22.7</v>
      </c>
      <c r="D61" s="58">
        <v>49.8</v>
      </c>
      <c r="E61" s="50">
        <v>4.7</v>
      </c>
      <c r="F61" s="58">
        <v>6.5</v>
      </c>
      <c r="G61" s="62">
        <f t="shared" si="1"/>
        <v>100</v>
      </c>
      <c r="I61" s="165"/>
      <c r="J61" s="165"/>
      <c r="K61" s="165"/>
      <c r="L61" s="165"/>
      <c r="M61" s="165"/>
      <c r="N61" s="165"/>
      <c r="O61" s="165"/>
    </row>
    <row r="62" spans="1:15" x14ac:dyDescent="0.2">
      <c r="A62" s="160">
        <v>1997</v>
      </c>
      <c r="B62" s="50">
        <v>15.1</v>
      </c>
      <c r="C62" s="49">
        <v>22.5</v>
      </c>
      <c r="D62" s="58">
        <v>52.7</v>
      </c>
      <c r="E62" s="50">
        <v>4.2</v>
      </c>
      <c r="F62" s="58">
        <v>5.5</v>
      </c>
      <c r="G62" s="62">
        <f t="shared" si="1"/>
        <v>100.00000000000001</v>
      </c>
      <c r="I62" s="165"/>
      <c r="J62" s="165"/>
      <c r="K62" s="165"/>
      <c r="L62" s="165"/>
      <c r="M62" s="165"/>
      <c r="N62" s="165"/>
      <c r="O62" s="165"/>
    </row>
    <row r="63" spans="1:15" x14ac:dyDescent="0.2">
      <c r="A63" s="160">
        <v>1998</v>
      </c>
      <c r="B63" s="50">
        <v>12.7</v>
      </c>
      <c r="C63" s="49">
        <v>23.4</v>
      </c>
      <c r="D63" s="58">
        <v>53.5</v>
      </c>
      <c r="E63" s="50">
        <v>4.3</v>
      </c>
      <c r="F63" s="58">
        <v>6.1</v>
      </c>
      <c r="G63" s="62">
        <f t="shared" si="1"/>
        <v>99.999999999999986</v>
      </c>
      <c r="I63" s="165"/>
      <c r="J63" s="165"/>
      <c r="K63" s="165"/>
      <c r="L63" s="165"/>
      <c r="M63" s="165"/>
      <c r="N63" s="165"/>
      <c r="O63" s="165"/>
    </row>
    <row r="64" spans="1:15" x14ac:dyDescent="0.2">
      <c r="A64" s="160">
        <v>1999</v>
      </c>
      <c r="B64" s="50">
        <v>13.2</v>
      </c>
      <c r="C64" s="49">
        <v>24.2</v>
      </c>
      <c r="D64" s="58">
        <v>53</v>
      </c>
      <c r="E64" s="50">
        <v>4.2</v>
      </c>
      <c r="F64" s="58">
        <v>5.4</v>
      </c>
      <c r="G64" s="62">
        <f t="shared" si="1"/>
        <v>100.00000000000001</v>
      </c>
      <c r="I64" s="165"/>
      <c r="J64" s="165"/>
      <c r="K64" s="165"/>
      <c r="L64" s="165"/>
      <c r="M64" s="165"/>
      <c r="N64" s="165"/>
      <c r="O64" s="165"/>
    </row>
    <row r="65" spans="1:15" ht="18" customHeight="1" x14ac:dyDescent="0.2">
      <c r="A65" s="160">
        <v>2000</v>
      </c>
      <c r="B65" s="50">
        <v>11.5</v>
      </c>
      <c r="C65" s="49">
        <v>26</v>
      </c>
      <c r="D65" s="58">
        <v>53.1</v>
      </c>
      <c r="E65" s="50">
        <v>4.0999999999999996</v>
      </c>
      <c r="F65" s="58">
        <v>5.3</v>
      </c>
      <c r="G65" s="62">
        <f t="shared" si="1"/>
        <v>99.999999999999986</v>
      </c>
      <c r="I65" s="165"/>
      <c r="J65" s="165"/>
      <c r="K65" s="165"/>
      <c r="L65" s="165"/>
      <c r="M65" s="165"/>
      <c r="N65" s="165"/>
      <c r="O65" s="165"/>
    </row>
    <row r="66" spans="1:15" x14ac:dyDescent="0.2">
      <c r="A66" s="160">
        <v>2001</v>
      </c>
      <c r="B66" s="50">
        <v>11.9</v>
      </c>
      <c r="C66" s="49">
        <v>25.3</v>
      </c>
      <c r="D66" s="58">
        <v>53.4</v>
      </c>
      <c r="E66" s="50">
        <v>3.9</v>
      </c>
      <c r="F66" s="58">
        <v>5.5</v>
      </c>
      <c r="G66" s="62">
        <f t="shared" si="1"/>
        <v>100</v>
      </c>
      <c r="I66" s="165"/>
      <c r="J66" s="165"/>
      <c r="K66" s="165"/>
      <c r="L66" s="165"/>
      <c r="M66" s="165"/>
      <c r="N66" s="165"/>
      <c r="O66" s="165"/>
    </row>
    <row r="67" spans="1:15" x14ac:dyDescent="0.2">
      <c r="A67" s="160">
        <v>2002</v>
      </c>
      <c r="B67" s="50">
        <v>11.1</v>
      </c>
      <c r="C67" s="49">
        <v>22.7</v>
      </c>
      <c r="D67" s="58">
        <v>54.7</v>
      </c>
      <c r="E67" s="50">
        <v>3.7</v>
      </c>
      <c r="F67" s="58">
        <v>7.8</v>
      </c>
      <c r="G67" s="62">
        <f t="shared" si="1"/>
        <v>100</v>
      </c>
      <c r="I67" s="165"/>
      <c r="J67" s="165"/>
      <c r="K67" s="165"/>
      <c r="L67" s="165"/>
      <c r="M67" s="165"/>
      <c r="N67" s="165"/>
      <c r="O67" s="165"/>
    </row>
    <row r="68" spans="1:15" x14ac:dyDescent="0.2">
      <c r="A68" s="160">
        <v>2003</v>
      </c>
      <c r="B68" s="50">
        <v>9.9</v>
      </c>
      <c r="C68" s="49">
        <v>21.9</v>
      </c>
      <c r="D68" s="58">
        <v>53.9</v>
      </c>
      <c r="E68" s="50">
        <v>3.5</v>
      </c>
      <c r="F68" s="58">
        <v>10.8</v>
      </c>
      <c r="G68" s="62">
        <f t="shared" si="1"/>
        <v>99.999999999999986</v>
      </c>
      <c r="I68" s="165"/>
      <c r="J68" s="165"/>
      <c r="K68" s="165"/>
      <c r="L68" s="165"/>
      <c r="M68" s="165"/>
      <c r="N68" s="165"/>
      <c r="O68" s="165"/>
    </row>
    <row r="69" spans="1:15" x14ac:dyDescent="0.2">
      <c r="A69" s="160">
        <v>2004</v>
      </c>
      <c r="B69" s="50">
        <v>9.6</v>
      </c>
      <c r="C69" s="49">
        <v>21.9</v>
      </c>
      <c r="D69" s="58">
        <v>54.7</v>
      </c>
      <c r="E69" s="50">
        <v>3.4</v>
      </c>
      <c r="F69" s="58">
        <v>10.5</v>
      </c>
      <c r="G69" s="62">
        <f>SUM(B69:F69)-0.1</f>
        <v>100.00000000000001</v>
      </c>
      <c r="H69" s="11"/>
      <c r="I69" s="165"/>
      <c r="J69" s="165"/>
      <c r="K69" s="165"/>
      <c r="L69" s="165"/>
      <c r="M69" s="165"/>
      <c r="N69" s="165"/>
      <c r="O69" s="165"/>
    </row>
    <row r="70" spans="1:15" ht="18" customHeight="1" x14ac:dyDescent="0.2">
      <c r="A70" s="160">
        <v>2005</v>
      </c>
      <c r="B70" s="50">
        <v>9.9</v>
      </c>
      <c r="C70" s="49">
        <v>22.3</v>
      </c>
      <c r="D70" s="58">
        <v>54.4</v>
      </c>
      <c r="E70" s="50">
        <v>3.7</v>
      </c>
      <c r="F70" s="58">
        <v>9.6999999999999993</v>
      </c>
      <c r="G70" s="62">
        <f>SUM(B70:F70)</f>
        <v>100</v>
      </c>
      <c r="H70" s="11"/>
      <c r="I70" s="165"/>
      <c r="J70" s="165"/>
      <c r="K70" s="165"/>
      <c r="L70" s="165"/>
      <c r="M70" s="165"/>
      <c r="N70" s="165"/>
      <c r="O70" s="165"/>
    </row>
    <row r="71" spans="1:15" x14ac:dyDescent="0.2">
      <c r="A71" s="160">
        <v>2006</v>
      </c>
      <c r="B71" s="50">
        <v>13.8</v>
      </c>
      <c r="C71" s="49">
        <v>21.6</v>
      </c>
      <c r="D71" s="58">
        <v>58.8</v>
      </c>
      <c r="E71" s="50">
        <v>5.2</v>
      </c>
      <c r="F71" s="58">
        <v>0.6</v>
      </c>
      <c r="G71" s="62">
        <f>SUM(B71:F71)</f>
        <v>100</v>
      </c>
      <c r="H71" s="11"/>
      <c r="I71" s="165"/>
      <c r="J71" s="165"/>
      <c r="K71" s="165"/>
      <c r="L71" s="165"/>
      <c r="M71" s="165"/>
      <c r="N71" s="165"/>
      <c r="O71" s="165"/>
    </row>
    <row r="72" spans="1:15" x14ac:dyDescent="0.2">
      <c r="A72" s="160">
        <v>2007</v>
      </c>
      <c r="B72" s="50">
        <v>14.3</v>
      </c>
      <c r="C72" s="49">
        <v>22.5</v>
      </c>
      <c r="D72" s="58">
        <v>57.7</v>
      </c>
      <c r="E72" s="50">
        <v>5.0999999999999996</v>
      </c>
      <c r="F72" s="58">
        <v>0.5</v>
      </c>
      <c r="G72" s="62">
        <f>SUM(B72:F72)-0.1</f>
        <v>100</v>
      </c>
      <c r="H72" s="11"/>
      <c r="I72" s="165"/>
      <c r="J72" s="165"/>
      <c r="K72" s="165"/>
      <c r="L72" s="165"/>
      <c r="M72" s="165"/>
      <c r="N72" s="165"/>
      <c r="O72" s="165"/>
    </row>
    <row r="73" spans="1:15" x14ac:dyDescent="0.2">
      <c r="A73" s="160">
        <v>2008</v>
      </c>
      <c r="B73" s="50">
        <v>13.8</v>
      </c>
      <c r="C73" s="49">
        <v>21.8</v>
      </c>
      <c r="D73" s="58">
        <v>59.2</v>
      </c>
      <c r="E73" s="50">
        <v>4.7</v>
      </c>
      <c r="F73" s="58">
        <v>0.5</v>
      </c>
      <c r="G73" s="62">
        <v>100</v>
      </c>
      <c r="H73" s="11"/>
      <c r="I73" s="165"/>
      <c r="J73" s="165"/>
      <c r="K73" s="165"/>
      <c r="L73" s="165"/>
      <c r="M73" s="165"/>
      <c r="N73" s="165"/>
      <c r="O73" s="165"/>
    </row>
    <row r="74" spans="1:15" x14ac:dyDescent="0.2">
      <c r="A74" s="160">
        <v>2009</v>
      </c>
      <c r="B74" s="50">
        <v>13.4</v>
      </c>
      <c r="C74" s="49">
        <v>17.3</v>
      </c>
      <c r="D74" s="58">
        <v>64</v>
      </c>
      <c r="E74" s="50">
        <v>4.7</v>
      </c>
      <c r="F74" s="58">
        <v>0.5</v>
      </c>
      <c r="G74" s="62">
        <v>100</v>
      </c>
      <c r="H74" s="11"/>
      <c r="I74" s="165"/>
      <c r="J74" s="165"/>
      <c r="K74" s="165"/>
      <c r="L74" s="165"/>
      <c r="M74" s="165"/>
      <c r="N74" s="165"/>
      <c r="O74" s="165"/>
    </row>
    <row r="75" spans="1:15" ht="18" customHeight="1" x14ac:dyDescent="0.2">
      <c r="A75" s="160">
        <v>2010</v>
      </c>
      <c r="B75" s="50">
        <v>15.3</v>
      </c>
      <c r="C75" s="49">
        <v>12.5</v>
      </c>
      <c r="D75" s="58">
        <v>67.099999999999994</v>
      </c>
      <c r="E75" s="50">
        <v>4.5</v>
      </c>
      <c r="F75" s="58">
        <v>0.6</v>
      </c>
      <c r="G75" s="62">
        <v>100</v>
      </c>
      <c r="H75" s="11"/>
      <c r="I75" s="160"/>
      <c r="J75" s="166"/>
      <c r="K75" s="166"/>
      <c r="L75" s="166"/>
      <c r="M75" s="166"/>
      <c r="N75" s="166"/>
      <c r="O75" s="166"/>
    </row>
    <row r="76" spans="1:15" x14ac:dyDescent="0.2">
      <c r="A76" s="160">
        <v>2011</v>
      </c>
      <c r="B76" s="50">
        <f t="shared" ref="B76:B85" si="2">J76/$O76*100</f>
        <v>13.679563616733409</v>
      </c>
      <c r="C76" s="49">
        <f t="shared" ref="C76:C85" si="3">K76/$O76*100</f>
        <v>12.409885558864701</v>
      </c>
      <c r="D76" s="58">
        <f t="shared" ref="D76:D85" si="4">L76/$O76*100</f>
        <v>69.060791733851232</v>
      </c>
      <c r="E76" s="50">
        <f t="shared" ref="E76:E85" si="5">M76/$O76*100</f>
        <v>4.5685077851505707</v>
      </c>
      <c r="F76" s="58">
        <f t="shared" ref="F76:F85" si="6">N76/$O76*100</f>
        <v>0.28125130540009502</v>
      </c>
      <c r="G76" s="62">
        <f t="shared" ref="G76:G85" si="7">O76/$O76*100</f>
        <v>100</v>
      </c>
      <c r="I76" s="160">
        <v>2011</v>
      </c>
      <c r="J76" s="166">
        <v>1757765962.3900001</v>
      </c>
      <c r="K76" s="166">
        <v>1594617711.7700002</v>
      </c>
      <c r="L76" s="166">
        <v>8874019116.8799992</v>
      </c>
      <c r="M76" s="166">
        <v>587033892.94000006</v>
      </c>
      <c r="N76" s="166">
        <v>36139601.039999776</v>
      </c>
      <c r="O76" s="166">
        <v>12849576285.019999</v>
      </c>
    </row>
    <row r="77" spans="1:15" x14ac:dyDescent="0.2">
      <c r="A77" s="160">
        <v>2012</v>
      </c>
      <c r="B77" s="50">
        <f t="shared" si="2"/>
        <v>13.638707598212713</v>
      </c>
      <c r="C77" s="49">
        <f t="shared" si="3"/>
        <v>12.218488136159667</v>
      </c>
      <c r="D77" s="58">
        <f t="shared" si="4"/>
        <v>69.355774162858694</v>
      </c>
      <c r="E77" s="50">
        <f t="shared" si="5"/>
        <v>4.6461739355852032</v>
      </c>
      <c r="F77" s="58">
        <f t="shared" si="6"/>
        <v>0.14085616718372942</v>
      </c>
      <c r="G77" s="62">
        <f t="shared" si="7"/>
        <v>100</v>
      </c>
      <c r="I77" s="160">
        <v>2012</v>
      </c>
      <c r="J77" s="166">
        <v>1847668557.4299998</v>
      </c>
      <c r="K77" s="166">
        <v>1655268007.3199999</v>
      </c>
      <c r="L77" s="166">
        <v>9395793719.7600002</v>
      </c>
      <c r="M77" s="166">
        <v>629428370.04999995</v>
      </c>
      <c r="N77" s="166">
        <v>19082124.119999867</v>
      </c>
      <c r="O77" s="166">
        <v>13547240778.679998</v>
      </c>
    </row>
    <row r="78" spans="1:15" x14ac:dyDescent="0.2">
      <c r="A78" s="160">
        <v>2013</v>
      </c>
      <c r="B78" s="50">
        <f t="shared" si="2"/>
        <v>13.882254769727631</v>
      </c>
      <c r="C78" s="49">
        <f t="shared" si="3"/>
        <v>11.583406804632279</v>
      </c>
      <c r="D78" s="58">
        <f t="shared" si="4"/>
        <v>69.473668237518154</v>
      </c>
      <c r="E78" s="50">
        <f t="shared" si="5"/>
        <v>4.8436337645248217</v>
      </c>
      <c r="F78" s="58">
        <f t="shared" si="6"/>
        <v>0.21703642359710762</v>
      </c>
      <c r="G78" s="62">
        <f t="shared" si="7"/>
        <v>100</v>
      </c>
      <c r="I78" s="160">
        <v>2013</v>
      </c>
      <c r="J78" s="166">
        <v>1935619431.2800002</v>
      </c>
      <c r="K78" s="166">
        <v>1615088302.54</v>
      </c>
      <c r="L78" s="166">
        <v>9686796880.8700008</v>
      </c>
      <c r="M78" s="166">
        <v>675353664.66999996</v>
      </c>
      <c r="N78" s="166">
        <v>30261648.829999179</v>
      </c>
      <c r="O78" s="166">
        <v>13943119928.190001</v>
      </c>
    </row>
    <row r="79" spans="1:15" x14ac:dyDescent="0.2">
      <c r="A79" s="160">
        <v>2014</v>
      </c>
      <c r="B79" s="50">
        <f t="shared" si="2"/>
        <v>13.871545465353677</v>
      </c>
      <c r="C79" s="49">
        <f t="shared" si="3"/>
        <v>11.688399458328528</v>
      </c>
      <c r="D79" s="58">
        <f t="shared" si="4"/>
        <v>69.432404586779612</v>
      </c>
      <c r="E79" s="50">
        <f t="shared" si="5"/>
        <v>4.8699210906073018</v>
      </c>
      <c r="F79" s="58">
        <f t="shared" si="6"/>
        <v>0.13772939893087288</v>
      </c>
      <c r="G79" s="62">
        <f t="shared" si="7"/>
        <v>100</v>
      </c>
      <c r="I79" s="160">
        <v>2014</v>
      </c>
      <c r="J79" s="166">
        <v>2005662788.2999997</v>
      </c>
      <c r="K79" s="166">
        <v>1690005479.7</v>
      </c>
      <c r="L79" s="166">
        <v>10039111397.48</v>
      </c>
      <c r="M79" s="166">
        <v>704133475.09000003</v>
      </c>
      <c r="N79" s="166">
        <v>19914055.790000208</v>
      </c>
      <c r="O79" s="166">
        <v>14458827196.360001</v>
      </c>
    </row>
    <row r="80" spans="1:15" ht="18" customHeight="1" x14ac:dyDescent="0.2">
      <c r="A80" s="160">
        <v>2015</v>
      </c>
      <c r="B80" s="50">
        <f t="shared" si="2"/>
        <v>14.055449405500852</v>
      </c>
      <c r="C80" s="49">
        <f t="shared" si="3"/>
        <v>11.359618579578511</v>
      </c>
      <c r="D80" s="58">
        <f t="shared" si="4"/>
        <v>68.715386109138706</v>
      </c>
      <c r="E80" s="50">
        <f t="shared" si="5"/>
        <v>5.7743866179338266</v>
      </c>
      <c r="F80" s="58">
        <f t="shared" si="6"/>
        <v>9.5159287848095006E-2</v>
      </c>
      <c r="G80" s="62">
        <f t="shared" si="7"/>
        <v>100</v>
      </c>
      <c r="I80" s="160">
        <v>2015</v>
      </c>
      <c r="J80" s="166">
        <v>2056322883.9000001</v>
      </c>
      <c r="K80" s="166">
        <v>1661920794.1100001</v>
      </c>
      <c r="L80" s="166">
        <v>10053112985.27</v>
      </c>
      <c r="M80" s="166">
        <v>844797131.73000002</v>
      </c>
      <c r="N80" s="166">
        <v>13921875.819999235</v>
      </c>
      <c r="O80" s="166">
        <v>14630075670.83</v>
      </c>
    </row>
    <row r="81" spans="1:15" x14ac:dyDescent="0.2">
      <c r="A81" s="160">
        <v>2016</v>
      </c>
      <c r="B81" s="50">
        <f t="shared" si="2"/>
        <v>14.487343428851959</v>
      </c>
      <c r="C81" s="49">
        <f t="shared" si="3"/>
        <v>11.499887047190413</v>
      </c>
      <c r="D81" s="58">
        <f t="shared" si="4"/>
        <v>68.105351347626922</v>
      </c>
      <c r="E81" s="50">
        <f t="shared" si="5"/>
        <v>5.7683283341410716</v>
      </c>
      <c r="F81" s="58">
        <f t="shared" si="6"/>
        <v>0.13908984218964254</v>
      </c>
      <c r="G81" s="62">
        <f t="shared" si="7"/>
        <v>100</v>
      </c>
      <c r="I81" s="160">
        <v>2016</v>
      </c>
      <c r="J81" s="167">
        <v>2158631155.3200002</v>
      </c>
      <c r="K81" s="167">
        <v>1713496652.0699999</v>
      </c>
      <c r="L81" s="166">
        <v>10147777194.970001</v>
      </c>
      <c r="M81" s="166">
        <v>859487684.36000001</v>
      </c>
      <c r="N81" s="166">
        <v>20724549.549999673</v>
      </c>
      <c r="O81" s="166">
        <v>14900117236.27</v>
      </c>
    </row>
    <row r="82" spans="1:15" x14ac:dyDescent="0.2">
      <c r="A82" s="160">
        <v>2017</v>
      </c>
      <c r="B82" s="50">
        <f t="shared" si="2"/>
        <v>12.697965290373464</v>
      </c>
      <c r="C82" s="49">
        <f t="shared" si="3"/>
        <v>6.3757480818757664</v>
      </c>
      <c r="D82" s="58">
        <f t="shared" si="4"/>
        <v>75.310396890170395</v>
      </c>
      <c r="E82" s="50">
        <f t="shared" si="5"/>
        <v>5.5289527380491412</v>
      </c>
      <c r="F82" s="58">
        <f t="shared" si="6"/>
        <v>8.6936999531229797E-2</v>
      </c>
      <c r="G82" s="62">
        <f t="shared" si="7"/>
        <v>100</v>
      </c>
      <c r="I82" s="160">
        <v>2017</v>
      </c>
      <c r="J82" s="166">
        <v>1949913864.1000001</v>
      </c>
      <c r="K82" s="166">
        <v>979067062.67999995</v>
      </c>
      <c r="L82" s="166">
        <v>11564749442.049999</v>
      </c>
      <c r="M82" s="166">
        <v>849032215.11000001</v>
      </c>
      <c r="N82" s="166">
        <v>13350143.650000038</v>
      </c>
      <c r="O82" s="166">
        <v>15356112727.59</v>
      </c>
    </row>
    <row r="83" spans="1:15" x14ac:dyDescent="0.2">
      <c r="A83" s="160">
        <v>2018</v>
      </c>
      <c r="B83" s="50">
        <f t="shared" si="2"/>
        <v>12.840412286727096</v>
      </c>
      <c r="C83" s="49">
        <f t="shared" si="3"/>
        <v>5.0053106706554118</v>
      </c>
      <c r="D83" s="58">
        <f t="shared" si="4"/>
        <v>76.867692151284459</v>
      </c>
      <c r="E83" s="50">
        <f t="shared" si="5"/>
        <v>5.2204466564690941</v>
      </c>
      <c r="F83" s="58">
        <f t="shared" si="6"/>
        <v>6.613823486394832E-2</v>
      </c>
      <c r="G83" s="62">
        <f t="shared" si="7"/>
        <v>100</v>
      </c>
      <c r="I83" s="160">
        <v>2018</v>
      </c>
      <c r="J83" s="166">
        <v>1953194801.01</v>
      </c>
      <c r="K83" s="166">
        <v>761373276.88999999</v>
      </c>
      <c r="L83" s="166">
        <v>11692582241.360001</v>
      </c>
      <c r="M83" s="166">
        <v>794098276.64999998</v>
      </c>
      <c r="N83" s="166">
        <v>10060491.329999903</v>
      </c>
      <c r="O83" s="166">
        <v>15211309087.24</v>
      </c>
    </row>
    <row r="84" spans="1:15" x14ac:dyDescent="0.2">
      <c r="A84" s="160">
        <v>2019</v>
      </c>
      <c r="B84" s="50">
        <f t="shared" si="2"/>
        <v>13.097388696034262</v>
      </c>
      <c r="C84" s="49">
        <f t="shared" si="3"/>
        <v>4.5743129117547552</v>
      </c>
      <c r="D84" s="58">
        <f t="shared" si="4"/>
        <v>77.198770775527336</v>
      </c>
      <c r="E84" s="50">
        <f t="shared" si="5"/>
        <v>4.8924150333376124</v>
      </c>
      <c r="F84" s="58">
        <f t="shared" si="6"/>
        <v>0.23711258334604049</v>
      </c>
      <c r="G84" s="62">
        <f t="shared" si="7"/>
        <v>100</v>
      </c>
      <c r="I84" s="160">
        <v>2019</v>
      </c>
      <c r="J84" s="166">
        <v>2004474017.74</v>
      </c>
      <c r="K84" s="166">
        <v>700070189.05999994</v>
      </c>
      <c r="L84" s="166">
        <v>11814792537.07</v>
      </c>
      <c r="M84" s="166">
        <v>748753743.65999997</v>
      </c>
      <c r="N84" s="166">
        <v>36288608.640000083</v>
      </c>
      <c r="O84" s="166">
        <v>15304379096.169998</v>
      </c>
    </row>
    <row r="85" spans="1:15" ht="18" customHeight="1" x14ac:dyDescent="0.2">
      <c r="A85" s="160">
        <v>2020</v>
      </c>
      <c r="B85" s="50">
        <f t="shared" si="2"/>
        <v>13.597275527464989</v>
      </c>
      <c r="C85" s="49">
        <f t="shared" si="3"/>
        <v>6.9649416760017582</v>
      </c>
      <c r="D85" s="58">
        <f t="shared" si="4"/>
        <v>74.361183167076035</v>
      </c>
      <c r="E85" s="50">
        <f t="shared" si="5"/>
        <v>4.7630940650813338</v>
      </c>
      <c r="F85" s="58">
        <f t="shared" si="6"/>
        <v>0.31350556437589333</v>
      </c>
      <c r="G85" s="62">
        <f t="shared" si="7"/>
        <v>100</v>
      </c>
      <c r="I85" s="160">
        <v>2020</v>
      </c>
      <c r="J85" s="166">
        <v>2243576530.9499998</v>
      </c>
      <c r="K85" s="166">
        <v>1149228729.8399999</v>
      </c>
      <c r="L85" s="166">
        <v>12269737789.039999</v>
      </c>
      <c r="M85" s="166">
        <v>785919652.62</v>
      </c>
      <c r="N85" s="166">
        <v>51729019.180000558</v>
      </c>
      <c r="O85" s="166">
        <v>16500191721.629999</v>
      </c>
    </row>
    <row r="86" spans="1:15" ht="18" customHeight="1" x14ac:dyDescent="0.2">
      <c r="A86" s="160">
        <v>2021</v>
      </c>
      <c r="B86" s="50">
        <f t="shared" ref="B86:B87" si="8">J86/$O86*100</f>
        <v>14.541278551575093</v>
      </c>
      <c r="C86" s="49">
        <f t="shared" ref="C86:C87" si="9">K86/$O86*100</f>
        <v>8.3843011379669878</v>
      </c>
      <c r="D86" s="58">
        <f t="shared" ref="D86:D87" si="10">L86/$O86*100</f>
        <v>71.845279453636778</v>
      </c>
      <c r="E86" s="50">
        <f t="shared" ref="E86:E87" si="11">M86/$O86*100</f>
        <v>4.8204348111372939</v>
      </c>
      <c r="F86" s="58">
        <f t="shared" ref="F86:F87" si="12">N86/$O86*100</f>
        <v>0.40870604568384283</v>
      </c>
      <c r="G86" s="62">
        <f t="shared" ref="G86:G87" si="13">O86/$O86*100</f>
        <v>100</v>
      </c>
      <c r="I86" s="160">
        <f t="shared" ref="I86" si="14">A86</f>
        <v>2021</v>
      </c>
      <c r="J86" s="166">
        <v>2469778116.2300005</v>
      </c>
      <c r="K86" s="166">
        <v>1424040079.9000001</v>
      </c>
      <c r="L86" s="166">
        <v>12202633923.810001</v>
      </c>
      <c r="M86" s="166">
        <v>818731610.5</v>
      </c>
      <c r="N86" s="166">
        <v>69417090.389999807</v>
      </c>
      <c r="O86" s="166">
        <v>16984600820.830002</v>
      </c>
    </row>
    <row r="87" spans="1:15" ht="13.15" customHeight="1" x14ac:dyDescent="0.2">
      <c r="A87" s="160">
        <v>2022</v>
      </c>
      <c r="B87" s="50">
        <f t="shared" si="8"/>
        <v>13.841402074707693</v>
      </c>
      <c r="C87" s="49">
        <f t="shared" si="9"/>
        <v>8.175257711442562</v>
      </c>
      <c r="D87" s="58">
        <f t="shared" si="10"/>
        <v>72.978058244144478</v>
      </c>
      <c r="E87" s="50">
        <f t="shared" si="11"/>
        <v>4.5249596505185679</v>
      </c>
      <c r="F87" s="58">
        <f t="shared" si="12"/>
        <v>0.48032231918670681</v>
      </c>
      <c r="G87" s="62">
        <f t="shared" si="13"/>
        <v>100</v>
      </c>
      <c r="I87" s="160">
        <f t="shared" ref="I87" si="15">A87</f>
        <v>2022</v>
      </c>
      <c r="J87" s="166">
        <v>2298102094.8000002</v>
      </c>
      <c r="K87" s="166">
        <v>1357346370.75</v>
      </c>
      <c r="L87" s="166">
        <v>12116621395.73</v>
      </c>
      <c r="M87" s="166">
        <v>751283663</v>
      </c>
      <c r="N87" s="166">
        <v>79748404.240000099</v>
      </c>
      <c r="O87" s="166">
        <v>16603101928.519999</v>
      </c>
    </row>
    <row r="88" spans="1:15" x14ac:dyDescent="0.2">
      <c r="A88" s="160"/>
      <c r="B88" s="50"/>
      <c r="C88" s="49"/>
      <c r="D88" s="58"/>
      <c r="E88" s="50"/>
      <c r="F88" s="58"/>
      <c r="G88" s="58"/>
      <c r="I88" s="18"/>
      <c r="J88" s="18"/>
      <c r="K88" s="18"/>
      <c r="L88" s="18"/>
      <c r="M88" s="18"/>
      <c r="N88" s="18"/>
      <c r="O88" s="18"/>
    </row>
    <row r="89" spans="1:15" s="18" customFormat="1" x14ac:dyDescent="0.2">
      <c r="A89" s="129" t="s">
        <v>94</v>
      </c>
      <c r="I89" s="4"/>
      <c r="J89" s="4"/>
      <c r="K89" s="4"/>
      <c r="L89" s="4"/>
      <c r="M89" s="4"/>
      <c r="N89" s="4"/>
      <c r="O89" s="4"/>
    </row>
  </sheetData>
  <mergeCells count="2">
    <mergeCell ref="B3:G3"/>
    <mergeCell ref="J3:O3"/>
  </mergeCells>
  <phoneticPr fontId="0" type="noConversion"/>
  <pageMargins left="0.74803149606299213" right="0.39370078740157483" top="0.47244094488188981" bottom="0.86614173228346458" header="0.39370078740157483" footer="0.39370078740157483"/>
  <pageSetup paperSize="9" orientation="portrait" r:id="rId1"/>
  <headerFooter alignWithMargins="0">
    <oddFooter>&amp;LKela | Statistical Information Service&amp;2
&amp;G
&amp;10PO Box 450 | FIN-00101 HELSINKI | tilastot@kela.fi | www.kela.fi/statistics&amp;R
&amp;P/&amp;N</oddFooter>
  </headerFooter>
  <rowBreaks count="1" manualBreakCount="1">
    <brk id="44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0"/>
  <dimension ref="A1:J23"/>
  <sheetViews>
    <sheetView zoomScaleNormal="100" workbookViewId="0"/>
  </sheetViews>
  <sheetFormatPr defaultColWidth="9.140625" defaultRowHeight="12.75" x14ac:dyDescent="0.2"/>
  <cols>
    <col min="1" max="1" width="6.140625" style="4" customWidth="1"/>
    <col min="2" max="2" width="17.28515625" style="4" customWidth="1"/>
    <col min="3" max="3" width="11.42578125" style="4" bestFit="1" customWidth="1"/>
    <col min="4" max="4" width="12.140625" style="4" bestFit="1" customWidth="1"/>
    <col min="5" max="5" width="5.7109375" style="4" hidden="1" customWidth="1"/>
    <col min="6" max="6" width="13.85546875" style="4" hidden="1" customWidth="1"/>
    <col min="7" max="7" width="4.85546875" style="4" customWidth="1"/>
    <col min="8" max="8" width="53.140625" style="4" customWidth="1"/>
    <col min="9" max="9" width="12.28515625" style="4" customWidth="1"/>
    <col min="10" max="10" width="14.5703125" style="4" hidden="1" customWidth="1"/>
    <col min="11" max="16384" width="9.140625" style="4"/>
  </cols>
  <sheetData>
    <row r="1" spans="1:10" s="15" customFormat="1" ht="18" x14ac:dyDescent="0.25">
      <c r="A1" s="78" t="s">
        <v>47</v>
      </c>
      <c r="B1" s="15" t="s">
        <v>93</v>
      </c>
    </row>
    <row r="2" spans="1:10" ht="6.75" customHeight="1" x14ac:dyDescent="0.2">
      <c r="F2" s="157">
        <v>1000000</v>
      </c>
    </row>
    <row r="3" spans="1:10" ht="15.75" customHeight="1" x14ac:dyDescent="0.2">
      <c r="A3" s="109"/>
      <c r="B3" s="109"/>
      <c r="C3" s="108" t="s">
        <v>11</v>
      </c>
      <c r="D3" s="120" t="s">
        <v>10</v>
      </c>
      <c r="F3" s="114" t="s">
        <v>80</v>
      </c>
      <c r="H3" s="156" t="str">
        <f>"Social expenditure "&amp;FIXED(C14,0)&amp;" million euros*"</f>
        <v>Social expenditure 79 353 million euros*</v>
      </c>
      <c r="I3" s="149"/>
    </row>
    <row r="4" spans="1:10" x14ac:dyDescent="0.2">
      <c r="A4" s="56" t="s">
        <v>18</v>
      </c>
      <c r="B4" s="56"/>
      <c r="C4" s="52">
        <f>F4/$F$2</f>
        <v>609.82371792000004</v>
      </c>
      <c r="D4" s="11">
        <f>C4/$C$14*100</f>
        <v>0.76849484949529323</v>
      </c>
      <c r="E4" s="11"/>
      <c r="F4" s="55">
        <f>'[1]Data 2'!X$82*$F$2</f>
        <v>609823717.92000008</v>
      </c>
      <c r="I4" s="191" t="s">
        <v>11</v>
      </c>
      <c r="J4" s="158" t="s">
        <v>80</v>
      </c>
    </row>
    <row r="5" spans="1:10" ht="13.5" thickBot="1" x14ac:dyDescent="0.25">
      <c r="A5" s="110" t="s">
        <v>20</v>
      </c>
      <c r="B5" s="110"/>
      <c r="C5" s="52">
        <f t="shared" ref="C5:C11" si="0">F5/$F$2</f>
        <v>1321.1892277100001</v>
      </c>
      <c r="D5" s="11">
        <f t="shared" ref="D5:D11" si="1">C5/$C$14*100</f>
        <v>1.6649518325835193</v>
      </c>
      <c r="E5" s="11"/>
      <c r="F5" s="55">
        <f>J5</f>
        <v>1321189227.71</v>
      </c>
      <c r="H5" s="150" t="s">
        <v>82</v>
      </c>
      <c r="I5" s="192">
        <f>SUM(I6:I15)</f>
        <v>1321.1892277100003</v>
      </c>
      <c r="J5" s="196">
        <f>SUM(J6:J15)</f>
        <v>1321189227.71</v>
      </c>
    </row>
    <row r="6" spans="1:10" ht="13.5" thickTop="1" x14ac:dyDescent="0.2">
      <c r="A6" s="110" t="s">
        <v>90</v>
      </c>
      <c r="B6" s="110"/>
      <c r="C6" s="52">
        <f t="shared" si="0"/>
        <v>678.40117410999994</v>
      </c>
      <c r="D6" s="11">
        <f t="shared" si="1"/>
        <v>0.85491559753254442</v>
      </c>
      <c r="E6" s="11"/>
      <c r="F6" s="55">
        <f>'[1]Data 2'!V$82*$F$2</f>
        <v>678401174.1099999</v>
      </c>
      <c r="H6" s="151" t="s">
        <v>14</v>
      </c>
      <c r="I6" s="193">
        <f t="shared" ref="I6:I15" si="2">J6/$F$2</f>
        <v>713.23393351000004</v>
      </c>
      <c r="J6" s="138">
        <f>'[1]Data 2'!Q82*'[1]Data 5'!$F$2</f>
        <v>713233933.50999999</v>
      </c>
    </row>
    <row r="7" spans="1:10" x14ac:dyDescent="0.2">
      <c r="A7" s="110" t="s">
        <v>17</v>
      </c>
      <c r="B7" s="110"/>
      <c r="C7" s="52">
        <f t="shared" si="0"/>
        <v>1565.0106475499999</v>
      </c>
      <c r="D7" s="11">
        <f t="shared" si="1"/>
        <v>1.9722135868209141</v>
      </c>
      <c r="E7" s="11"/>
      <c r="F7" s="55">
        <f>'[1]Data 2'!T$82*$F$2</f>
        <v>1565010647.55</v>
      </c>
      <c r="H7" s="151" t="s">
        <v>83</v>
      </c>
      <c r="I7" s="193">
        <f t="shared" si="2"/>
        <v>290.60551468</v>
      </c>
      <c r="J7" s="138">
        <f>[1]A!B8*'[1]Data 5'!$F$2</f>
        <v>290605514.68000001</v>
      </c>
    </row>
    <row r="8" spans="1:10" x14ac:dyDescent="0.2">
      <c r="A8" s="110" t="s">
        <v>15</v>
      </c>
      <c r="B8" s="110"/>
      <c r="C8" s="52">
        <f t="shared" si="0"/>
        <v>1844.5265197699998</v>
      </c>
      <c r="D8" s="11">
        <f t="shared" si="1"/>
        <v>2.3244571972956281</v>
      </c>
      <c r="E8" s="11"/>
      <c r="F8" s="55">
        <f>'[1]Data 2'!R$82*$F$2</f>
        <v>1844526519.7699997</v>
      </c>
      <c r="H8" s="152" t="s">
        <v>86</v>
      </c>
      <c r="I8" s="193">
        <f t="shared" si="2"/>
        <v>154.05881485</v>
      </c>
      <c r="J8" s="138">
        <v>154058814.84999999</v>
      </c>
    </row>
    <row r="9" spans="1:10" x14ac:dyDescent="0.2">
      <c r="A9" s="110" t="s">
        <v>16</v>
      </c>
      <c r="B9" s="110"/>
      <c r="C9" s="52">
        <f t="shared" si="0"/>
        <v>1460.2952657599999</v>
      </c>
      <c r="D9" s="11">
        <f t="shared" si="1"/>
        <v>1.8402521212304512</v>
      </c>
      <c r="E9" s="11"/>
      <c r="F9" s="55">
        <f>'[1]Data 2'!S$82*$F$2</f>
        <v>1460295265.76</v>
      </c>
      <c r="H9" s="158" t="s">
        <v>95</v>
      </c>
      <c r="I9" s="193">
        <f t="shared" si="2"/>
        <v>84.556913230000006</v>
      </c>
      <c r="J9" s="138">
        <v>84556913.230000004</v>
      </c>
    </row>
    <row r="10" spans="1:10" x14ac:dyDescent="0.2">
      <c r="A10" s="110" t="s">
        <v>13</v>
      </c>
      <c r="B10" s="110"/>
      <c r="C10" s="52">
        <f t="shared" si="0"/>
        <v>5032.6122120599994</v>
      </c>
      <c r="D10" s="11">
        <f t="shared" si="1"/>
        <v>6.3420566482174578</v>
      </c>
      <c r="E10" s="11"/>
      <c r="F10" s="55">
        <f>'[1]Data 2'!P$82*$F$2</f>
        <v>5032612212.0599995</v>
      </c>
      <c r="H10" s="152" t="s">
        <v>88</v>
      </c>
      <c r="I10" s="193">
        <f t="shared" si="2"/>
        <v>49.224510289999998</v>
      </c>
      <c r="J10" s="138">
        <v>49224510.289999999</v>
      </c>
    </row>
    <row r="11" spans="1:10" x14ac:dyDescent="0.2">
      <c r="A11" s="111" t="s">
        <v>21</v>
      </c>
      <c r="B11" s="111"/>
      <c r="C11" s="52">
        <f t="shared" si="0"/>
        <v>3715.6092275700003</v>
      </c>
      <c r="D11" s="11">
        <f t="shared" si="1"/>
        <v>4.6823802850175804</v>
      </c>
      <c r="E11" s="90"/>
      <c r="F11" s="113">
        <f>'[1]Data 2'!O$82*$F$2</f>
        <v>3715609227.5700002</v>
      </c>
      <c r="H11" s="152" t="s">
        <v>87</v>
      </c>
      <c r="I11" s="193">
        <f t="shared" si="2"/>
        <v>18.567615760000002</v>
      </c>
      <c r="J11" s="138">
        <v>18567615.760000002</v>
      </c>
    </row>
    <row r="12" spans="1:10" x14ac:dyDescent="0.2">
      <c r="A12" s="56" t="s">
        <v>28</v>
      </c>
      <c r="B12" s="56"/>
      <c r="C12" s="147">
        <f>F12/$F$2</f>
        <v>16227.46799245</v>
      </c>
      <c r="D12" s="148">
        <f>C12/$C$14*100</f>
        <v>20.449722118193389</v>
      </c>
      <c r="E12" s="90"/>
      <c r="F12" s="113">
        <f>SUM(F4:F11)</f>
        <v>16227467992.449999</v>
      </c>
      <c r="H12" s="152" t="s">
        <v>84</v>
      </c>
      <c r="I12" s="193">
        <f t="shared" si="2"/>
        <v>9.3498837100000003</v>
      </c>
      <c r="J12" s="138">
        <v>9349883.7100000009</v>
      </c>
    </row>
    <row r="13" spans="1:10" x14ac:dyDescent="0.2">
      <c r="A13" s="112" t="s">
        <v>32</v>
      </c>
      <c r="B13" s="112"/>
      <c r="C13" s="53">
        <f>C14-C12</f>
        <v>63125.532007549999</v>
      </c>
      <c r="D13" s="54">
        <v>79.265648237638871</v>
      </c>
      <c r="H13" s="158" t="s">
        <v>92</v>
      </c>
      <c r="I13" s="193">
        <f t="shared" si="2"/>
        <v>1.1995218999999999</v>
      </c>
      <c r="J13" s="138">
        <v>1199521.8999999999</v>
      </c>
    </row>
    <row r="14" spans="1:10" x14ac:dyDescent="0.2">
      <c r="A14" s="56" t="s">
        <v>33</v>
      </c>
      <c r="B14" s="56"/>
      <c r="C14" s="55">
        <f>'Data 3'!F52</f>
        <v>79353</v>
      </c>
      <c r="D14" s="11">
        <v>100</v>
      </c>
      <c r="H14" s="152" t="s">
        <v>85</v>
      </c>
      <c r="I14" s="193">
        <f t="shared" si="2"/>
        <v>0.33019999999999999</v>
      </c>
      <c r="J14" s="138">
        <v>330200</v>
      </c>
    </row>
    <row r="15" spans="1:10" x14ac:dyDescent="0.2">
      <c r="A15" s="56"/>
      <c r="B15" s="56"/>
      <c r="C15" s="57"/>
      <c r="D15" s="11"/>
      <c r="H15" s="152" t="s">
        <v>81</v>
      </c>
      <c r="I15" s="193">
        <f t="shared" si="2"/>
        <v>6.2319779999999998E-2</v>
      </c>
      <c r="J15" s="138">
        <v>62319.78</v>
      </c>
    </row>
    <row r="16" spans="1:10" x14ac:dyDescent="0.2">
      <c r="A16" s="56"/>
      <c r="B16" s="56"/>
      <c r="C16" s="57"/>
      <c r="D16" s="11"/>
      <c r="H16" s="152"/>
      <c r="I16" s="193"/>
      <c r="J16" s="138"/>
    </row>
    <row r="17" spans="1:10" s="105" customFormat="1" ht="11.25" x14ac:dyDescent="0.2">
      <c r="A17" s="207" t="str">
        <f>"Kela also paid a total of "&amp;FIXED(A!B10,1)&amp;" million euros in benefits for students in "&amp;RIGHT(B1,4)&amp;". In "&amp;RIGHT(B1,4)&amp;", Kela's benefit expenditure totalled "&amp;FIXED(A!B2,1)&amp;" million euros."</f>
        <v>Kela also paid a total of 652,0 million euros in benefits for students in 2022. In 2022, Kela's benefit expenditure totalled 16 269,7 million euros.</v>
      </c>
      <c r="B17" s="207"/>
      <c r="C17" s="207"/>
      <c r="D17" s="207"/>
      <c r="E17" s="207"/>
      <c r="F17" s="207"/>
      <c r="G17" s="207"/>
      <c r="H17" s="207"/>
      <c r="I17" s="207"/>
    </row>
    <row r="18" spans="1:10" s="105" customFormat="1" x14ac:dyDescent="0.2">
      <c r="A18" s="107"/>
      <c r="B18" s="107"/>
      <c r="C18" s="190" t="str">
        <f>A12&amp;"
"&amp;FIXED(C12,0)&amp;" million euros
"&amp;FIXED(D12,1)&amp;" %"</f>
        <v>Kela
16 227 million euros
20,4 %</v>
      </c>
      <c r="G18" s="4"/>
      <c r="H18" s="4"/>
      <c r="I18" s="4"/>
      <c r="J18" s="4"/>
    </row>
    <row r="19" spans="1:10" s="104" customFormat="1" x14ac:dyDescent="0.2">
      <c r="A19" s="105" t="s">
        <v>34</v>
      </c>
      <c r="B19" s="105"/>
      <c r="C19" s="190" t="str">
        <f>A13&amp;"
"&amp;FIXED(C13,0)&amp;" million euros
"&amp;FIXED(D13,1)&amp;" %"</f>
        <v>Other social expenditure*
63 126 million euros
79,3 %</v>
      </c>
    </row>
    <row r="20" spans="1:10" s="105" customFormat="1" ht="11.25" x14ac:dyDescent="0.2">
      <c r="A20" s="105" t="s">
        <v>27</v>
      </c>
    </row>
    <row r="21" spans="1:10" s="105" customFormat="1" ht="11.25" x14ac:dyDescent="0.2">
      <c r="A21" s="129" t="s">
        <v>94</v>
      </c>
      <c r="B21" s="84"/>
      <c r="H21" s="153"/>
      <c r="J21" s="154"/>
    </row>
    <row r="23" spans="1:10" x14ac:dyDescent="0.2">
      <c r="A23" s="107"/>
      <c r="J23" s="155"/>
    </row>
  </sheetData>
  <mergeCells count="1">
    <mergeCell ref="A17:I17"/>
  </mergeCells>
  <phoneticPr fontId="0" type="noConversion"/>
  <pageMargins left="0.74803149606299213" right="0.39370078740157483" top="0.98425196850393704" bottom="1.0629921259842521" header="0.39370078740157483" footer="0.39370078740157483"/>
  <pageSetup paperSize="9" orientation="landscape" r:id="rId1"/>
  <headerFooter alignWithMargins="0">
    <oddFooter>&amp;LKela | Statistical Information Service&amp;2
&amp;G
&amp;10PO Box 450 | FIN-00101 HELSINKI | tilastot@kela.fi | www.kela.fi/statistics&amp;R
&amp;P/&amp;N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ul11"/>
  <dimension ref="A1:D88"/>
  <sheetViews>
    <sheetView zoomScaleNormal="100" workbookViewId="0">
      <pane xSplit="1" ySplit="5" topLeftCell="B6" activePane="bottomRight" state="frozen"/>
      <selection activeCell="A4" sqref="A4"/>
      <selection pane="topRight" activeCell="A4" sqref="A4"/>
      <selection pane="bottomLeft" activeCell="A4" sqref="A4"/>
      <selection pane="bottomRight" activeCell="A6" sqref="A6:D88"/>
    </sheetView>
  </sheetViews>
  <sheetFormatPr defaultColWidth="9.140625" defaultRowHeight="12.75" x14ac:dyDescent="0.2"/>
  <cols>
    <col min="1" max="1" width="9.140625" style="4"/>
    <col min="2" max="2" width="21" style="4" bestFit="1" customWidth="1"/>
    <col min="3" max="3" width="4.7109375" style="4" customWidth="1"/>
    <col min="4" max="16384" width="9.140625" style="4"/>
  </cols>
  <sheetData>
    <row r="1" spans="1:4" ht="18" x14ac:dyDescent="0.25">
      <c r="A1" s="3" t="s">
        <v>25</v>
      </c>
    </row>
    <row r="2" spans="1:4" x14ac:dyDescent="0.2">
      <c r="A2" s="5"/>
    </row>
    <row r="3" spans="1:4" x14ac:dyDescent="0.2">
      <c r="B3" s="5" t="s">
        <v>22</v>
      </c>
      <c r="D3" s="5" t="s">
        <v>23</v>
      </c>
    </row>
    <row r="5" spans="1:4" x14ac:dyDescent="0.2">
      <c r="A5" s="6" t="s">
        <v>9</v>
      </c>
      <c r="B5" s="7" t="s">
        <v>26</v>
      </c>
      <c r="D5" s="7" t="s">
        <v>26</v>
      </c>
    </row>
    <row r="6" spans="1:4" x14ac:dyDescent="0.2">
      <c r="A6" s="19">
        <v>1940</v>
      </c>
      <c r="B6" s="195">
        <v>187.56666666666666</v>
      </c>
      <c r="C6"/>
      <c r="D6" s="195">
        <v>174.52671755725191</v>
      </c>
    </row>
    <row r="7" spans="1:4" x14ac:dyDescent="0.2">
      <c r="A7" s="19">
        <v>1941</v>
      </c>
      <c r="B7" s="195">
        <v>158.50704225352112</v>
      </c>
      <c r="C7"/>
      <c r="D7" s="195">
        <v>152.41999999999999</v>
      </c>
    </row>
    <row r="8" spans="1:4" x14ac:dyDescent="0.2">
      <c r="A8" s="19">
        <v>1942</v>
      </c>
      <c r="B8" s="195">
        <v>133.97619047619048</v>
      </c>
      <c r="C8"/>
      <c r="D8" s="195">
        <v>126.31491712707182</v>
      </c>
    </row>
    <row r="9" spans="1:4" x14ac:dyDescent="0.2">
      <c r="A9" s="19">
        <v>1943</v>
      </c>
      <c r="B9" s="195">
        <v>127.57142857142857</v>
      </c>
      <c r="C9"/>
      <c r="D9" s="195">
        <v>126.67005076142132</v>
      </c>
    </row>
    <row r="10" spans="1:4" x14ac:dyDescent="0.2">
      <c r="A10" s="19">
        <v>1944</v>
      </c>
      <c r="B10" s="195">
        <v>119.95522388059702</v>
      </c>
      <c r="C10"/>
      <c r="D10" s="195">
        <v>122.92610837438424</v>
      </c>
    </row>
    <row r="11" spans="1:4" x14ac:dyDescent="0.2">
      <c r="A11" s="19">
        <v>1945</v>
      </c>
      <c r="B11" s="195">
        <v>85.5</v>
      </c>
      <c r="C11"/>
      <c r="D11" s="195">
        <v>61.767326732673268</v>
      </c>
    </row>
    <row r="12" spans="1:4" x14ac:dyDescent="0.2">
      <c r="A12" s="19">
        <v>1946</v>
      </c>
      <c r="B12" s="195">
        <v>53.58</v>
      </c>
      <c r="C12"/>
      <c r="D12" s="195">
        <v>53.320512820512818</v>
      </c>
    </row>
    <row r="13" spans="1:4" x14ac:dyDescent="0.2">
      <c r="A13" s="19">
        <v>1947</v>
      </c>
      <c r="B13" s="195">
        <v>41.285958904109592</v>
      </c>
      <c r="C13"/>
      <c r="D13" s="195">
        <v>34.658333333333331</v>
      </c>
    </row>
    <row r="14" spans="1:4" x14ac:dyDescent="0.2">
      <c r="A14" s="19">
        <v>1948</v>
      </c>
      <c r="B14" s="195">
        <v>30.675572519083971</v>
      </c>
      <c r="C14"/>
      <c r="D14" s="195">
        <v>31.270676691729324</v>
      </c>
    </row>
    <row r="15" spans="1:4" x14ac:dyDescent="0.2">
      <c r="A15" s="19">
        <v>1949</v>
      </c>
      <c r="B15" s="195">
        <v>30.176470588235293</v>
      </c>
      <c r="C15"/>
      <c r="D15" s="195">
        <v>30.210653753026634</v>
      </c>
    </row>
    <row r="16" spans="1:4" x14ac:dyDescent="0.2">
      <c r="A16" s="19">
        <v>1950</v>
      </c>
      <c r="B16" s="195">
        <v>26.466520307354557</v>
      </c>
      <c r="C16"/>
      <c r="D16" s="195">
        <v>25.004008016032063</v>
      </c>
    </row>
    <row r="17" spans="1:4" x14ac:dyDescent="0.2">
      <c r="A17" s="19">
        <v>1951</v>
      </c>
      <c r="B17" s="195">
        <v>22.724787935909518</v>
      </c>
      <c r="C17"/>
      <c r="D17" s="195">
        <v>23.299719887955181</v>
      </c>
    </row>
    <row r="18" spans="1:4" x14ac:dyDescent="0.2">
      <c r="A18" s="19">
        <v>1952</v>
      </c>
      <c r="B18" s="195">
        <v>21.839673913043477</v>
      </c>
      <c r="C18"/>
      <c r="D18" s="195">
        <v>22.340196956132498</v>
      </c>
    </row>
    <row r="19" spans="1:4" x14ac:dyDescent="0.2">
      <c r="A19" s="19">
        <v>1953</v>
      </c>
      <c r="B19" s="195">
        <v>21.546916890080428</v>
      </c>
      <c r="C19"/>
      <c r="D19" s="195">
        <v>22.562386980108499</v>
      </c>
    </row>
    <row r="20" spans="1:4" x14ac:dyDescent="0.2">
      <c r="A20" s="19">
        <v>1954</v>
      </c>
      <c r="B20" s="195">
        <v>21.899182561307903</v>
      </c>
      <c r="C20"/>
      <c r="D20" s="195">
        <v>23.925215723873443</v>
      </c>
    </row>
    <row r="21" spans="1:4" x14ac:dyDescent="0.2">
      <c r="A21" s="19">
        <v>1955</v>
      </c>
      <c r="B21" s="195">
        <v>22.68203198494826</v>
      </c>
      <c r="C21"/>
      <c r="D21" s="195">
        <v>23.126969416126041</v>
      </c>
    </row>
    <row r="22" spans="1:4" x14ac:dyDescent="0.2">
      <c r="A22" s="19">
        <v>1956</v>
      </c>
      <c r="B22" s="195">
        <v>20.312552653748948</v>
      </c>
      <c r="C22"/>
      <c r="D22" s="195">
        <v>19.525821596244132</v>
      </c>
    </row>
    <row r="23" spans="1:4" x14ac:dyDescent="0.2">
      <c r="A23" s="19">
        <v>1957</v>
      </c>
      <c r="B23" s="195">
        <v>17.913075780089152</v>
      </c>
      <c r="C23"/>
      <c r="D23" s="195">
        <v>17.51157894736842</v>
      </c>
    </row>
    <row r="24" spans="1:4" x14ac:dyDescent="0.2">
      <c r="A24" s="19">
        <v>1958</v>
      </c>
      <c r="B24" s="195">
        <v>16.413206262763786</v>
      </c>
      <c r="C24"/>
      <c r="D24" s="195">
        <v>16.815363881401616</v>
      </c>
    </row>
    <row r="25" spans="1:4" x14ac:dyDescent="0.2">
      <c r="A25" s="19">
        <v>1959</v>
      </c>
      <c r="B25" s="195">
        <v>16.160187667560322</v>
      </c>
      <c r="C25"/>
      <c r="D25" s="195">
        <v>16.449571522742254</v>
      </c>
    </row>
    <row r="26" spans="1:4" x14ac:dyDescent="0.2">
      <c r="A26" s="19">
        <v>1960</v>
      </c>
      <c r="B26" s="195">
        <v>15.656493506493506</v>
      </c>
      <c r="C26"/>
      <c r="D26" s="195">
        <v>15.985906470211402</v>
      </c>
    </row>
    <row r="27" spans="1:4" x14ac:dyDescent="0.2">
      <c r="A27" s="19">
        <v>1961</v>
      </c>
      <c r="B27" s="195">
        <v>15.376913265306122</v>
      </c>
      <c r="C27"/>
      <c r="D27" s="195">
        <v>15.753787878787879</v>
      </c>
    </row>
    <row r="28" spans="1:4" x14ac:dyDescent="0.2">
      <c r="A28" s="19">
        <v>1962</v>
      </c>
      <c r="B28" s="195">
        <v>14.719780219780219</v>
      </c>
      <c r="C28"/>
      <c r="D28" s="195">
        <v>14.906810035842295</v>
      </c>
    </row>
    <row r="29" spans="1:4" x14ac:dyDescent="0.2">
      <c r="A29" s="19">
        <v>1963</v>
      </c>
      <c r="B29" s="195">
        <v>14.034342258440047</v>
      </c>
      <c r="C29"/>
      <c r="D29" s="195">
        <v>14.138243626062323</v>
      </c>
    </row>
    <row r="30" spans="1:4" x14ac:dyDescent="0.2">
      <c r="A30" s="19">
        <v>1964</v>
      </c>
      <c r="B30" s="195">
        <v>12.723482849604222</v>
      </c>
      <c r="C30"/>
      <c r="D30" s="195">
        <v>12.869520371325425</v>
      </c>
    </row>
    <row r="31" spans="1:4" x14ac:dyDescent="0.2">
      <c r="A31" s="19">
        <v>1965</v>
      </c>
      <c r="B31" s="195">
        <v>12.134373427277302</v>
      </c>
      <c r="C31"/>
      <c r="D31" s="195">
        <v>12.402584493041749</v>
      </c>
    </row>
    <row r="32" spans="1:4" x14ac:dyDescent="0.2">
      <c r="A32" s="19">
        <v>1966</v>
      </c>
      <c r="B32" s="195">
        <v>11.676029055690073</v>
      </c>
      <c r="C32"/>
      <c r="D32" s="195">
        <v>11.804162724692526</v>
      </c>
    </row>
    <row r="33" spans="1:4" x14ac:dyDescent="0.2">
      <c r="A33" s="19">
        <v>1967</v>
      </c>
      <c r="B33" s="195">
        <v>11.055020632737277</v>
      </c>
      <c r="C33"/>
      <c r="D33" s="195">
        <v>11.007498897220996</v>
      </c>
    </row>
    <row r="34" spans="1:4" x14ac:dyDescent="0.2">
      <c r="A34" s="19">
        <v>1968</v>
      </c>
      <c r="B34" s="195">
        <v>10.199238578680204</v>
      </c>
      <c r="C34"/>
      <c r="D34" s="195">
        <v>10.423558897243108</v>
      </c>
    </row>
    <row r="35" spans="1:4" x14ac:dyDescent="0.2">
      <c r="A35" s="19">
        <v>1969</v>
      </c>
      <c r="B35" s="195">
        <v>9.9714640198511173</v>
      </c>
      <c r="C35"/>
      <c r="D35" s="195">
        <v>10.248049281314168</v>
      </c>
    </row>
    <row r="36" spans="1:4" x14ac:dyDescent="0.2">
      <c r="A36" s="19">
        <v>1970</v>
      </c>
      <c r="B36" s="195">
        <v>9.7065217391304355</v>
      </c>
      <c r="C36"/>
      <c r="D36" s="195">
        <v>9.9339171974522298</v>
      </c>
    </row>
    <row r="37" spans="1:4" x14ac:dyDescent="0.2">
      <c r="A37" s="19">
        <v>1971</v>
      </c>
      <c r="B37" s="195">
        <v>9.1156899810964092</v>
      </c>
      <c r="C37"/>
      <c r="D37" s="195">
        <v>9.1406593406593402</v>
      </c>
    </row>
    <row r="38" spans="1:4" x14ac:dyDescent="0.2">
      <c r="A38" s="19">
        <v>1972</v>
      </c>
      <c r="B38" s="195">
        <v>8.5077628793225131</v>
      </c>
      <c r="C38"/>
      <c r="D38" s="195">
        <v>8.5254526819268879</v>
      </c>
    </row>
    <row r="39" spans="1:4" x14ac:dyDescent="0.2">
      <c r="A39" s="19">
        <v>1973</v>
      </c>
      <c r="B39" s="195">
        <v>7.6156032849020843</v>
      </c>
      <c r="C39"/>
      <c r="D39" s="195">
        <v>7.3915876777251182</v>
      </c>
    </row>
    <row r="40" spans="1:4" x14ac:dyDescent="0.2">
      <c r="A40" s="19">
        <v>1974</v>
      </c>
      <c r="B40" s="195">
        <v>6.486682808716707</v>
      </c>
      <c r="C40"/>
      <c r="D40" s="195">
        <v>6.3190681185110158</v>
      </c>
    </row>
    <row r="41" spans="1:4" x14ac:dyDescent="0.2">
      <c r="A41" s="19">
        <v>1975</v>
      </c>
      <c r="B41" s="195">
        <v>5.5060516099566108</v>
      </c>
      <c r="C41"/>
      <c r="D41" s="195">
        <v>5.3537867410426951</v>
      </c>
    </row>
    <row r="42" spans="1:4" x14ac:dyDescent="0.2">
      <c r="A42" s="19">
        <v>1976</v>
      </c>
      <c r="B42" s="195">
        <v>4.8154583582983825</v>
      </c>
      <c r="C42"/>
      <c r="D42" s="195">
        <v>4.7649417605499336</v>
      </c>
    </row>
    <row r="43" spans="1:4" x14ac:dyDescent="0.2">
      <c r="A43" s="19">
        <v>1977</v>
      </c>
      <c r="B43" s="195">
        <v>4.2742421556461618</v>
      </c>
      <c r="C43"/>
      <c r="D43" s="195">
        <v>4.2576352158334752</v>
      </c>
    </row>
    <row r="44" spans="1:4" x14ac:dyDescent="0.2">
      <c r="A44" s="19">
        <v>1978</v>
      </c>
      <c r="B44" s="195">
        <v>3.974122300972474</v>
      </c>
      <c r="C44"/>
      <c r="D44" s="195">
        <v>4.0222437137330758</v>
      </c>
    </row>
    <row r="45" spans="1:4" x14ac:dyDescent="0.2">
      <c r="A45" s="19">
        <v>1979</v>
      </c>
      <c r="B45" s="195">
        <v>3.7036866359447003</v>
      </c>
      <c r="C45"/>
      <c r="D45" s="195">
        <v>3.7034728406055208</v>
      </c>
    </row>
    <row r="46" spans="1:4" x14ac:dyDescent="0.2">
      <c r="A46" s="19">
        <v>1980</v>
      </c>
      <c r="B46" s="195">
        <v>3.3197026022304832</v>
      </c>
      <c r="C46"/>
      <c r="D46" s="195">
        <v>3.2572771178697297</v>
      </c>
    </row>
    <row r="47" spans="1:4" x14ac:dyDescent="0.2">
      <c r="A47" s="19">
        <v>1981</v>
      </c>
      <c r="B47" s="195">
        <v>2.9634955752212391</v>
      </c>
      <c r="C47"/>
      <c r="D47" s="195">
        <v>2.9626023981954175</v>
      </c>
    </row>
    <row r="48" spans="1:4" x14ac:dyDescent="0.2">
      <c r="A48" s="19">
        <v>1982</v>
      </c>
      <c r="B48" s="195">
        <v>2.7115384615384617</v>
      </c>
      <c r="C48"/>
      <c r="D48" s="195">
        <v>2.7185967970367142</v>
      </c>
    </row>
    <row r="49" spans="1:4" x14ac:dyDescent="0.2">
      <c r="A49" s="19">
        <v>1983</v>
      </c>
      <c r="B49" s="195">
        <v>2.4980314960629921</v>
      </c>
      <c r="C49"/>
      <c r="D49" s="195">
        <v>2.5114734299516908</v>
      </c>
    </row>
    <row r="50" spans="1:4" x14ac:dyDescent="0.2">
      <c r="A50" s="19">
        <v>1984</v>
      </c>
      <c r="B50" s="195">
        <v>2.3347535586327104</v>
      </c>
      <c r="C50"/>
      <c r="D50" s="195">
        <v>2.3668784975813337</v>
      </c>
    </row>
    <row r="51" spans="1:4" x14ac:dyDescent="0.2">
      <c r="A51" s="19">
        <v>1985</v>
      </c>
      <c r="B51" s="195">
        <v>2.2051399304920434</v>
      </c>
      <c r="C51"/>
      <c r="D51" s="195">
        <v>2.2552191595119746</v>
      </c>
    </row>
    <row r="52" spans="1:4" x14ac:dyDescent="0.2">
      <c r="A52" s="19">
        <v>1986</v>
      </c>
      <c r="B52" s="195">
        <v>2.1286307053941909</v>
      </c>
      <c r="C52"/>
      <c r="D52" s="195">
        <v>2.181675118027627</v>
      </c>
    </row>
    <row r="53" spans="1:4" x14ac:dyDescent="0.2">
      <c r="A53" s="19">
        <v>1987</v>
      </c>
      <c r="B53" s="195">
        <v>2.0533980582524274</v>
      </c>
      <c r="C53"/>
      <c r="D53" s="195">
        <v>2.1045795732478703</v>
      </c>
    </row>
    <row r="54" spans="1:4" x14ac:dyDescent="0.2">
      <c r="A54" s="19">
        <v>1988</v>
      </c>
      <c r="B54" s="195">
        <v>1.9573794447150512</v>
      </c>
      <c r="C54"/>
      <c r="D54" s="195">
        <v>1.9760848907190371</v>
      </c>
    </row>
    <row r="55" spans="1:4" x14ac:dyDescent="0.2">
      <c r="A55" s="19">
        <v>1989</v>
      </c>
      <c r="B55" s="195">
        <v>1.8364688856729379</v>
      </c>
      <c r="C55"/>
      <c r="D55" s="195">
        <v>1.8553159851301115</v>
      </c>
    </row>
    <row r="56" spans="1:4" x14ac:dyDescent="0.2">
      <c r="A56" s="19">
        <v>1990</v>
      </c>
      <c r="B56" s="195">
        <v>1.7311171740379092</v>
      </c>
      <c r="C56"/>
      <c r="D56" s="195">
        <v>1.7692853091321612</v>
      </c>
    </row>
    <row r="57" spans="1:4" x14ac:dyDescent="0.2">
      <c r="A57" s="19">
        <v>1991</v>
      </c>
      <c r="B57" s="195">
        <v>1.6624836240777769</v>
      </c>
      <c r="C57"/>
      <c r="D57" s="195">
        <v>1.7025312137545201</v>
      </c>
    </row>
    <row r="58" spans="1:4" x14ac:dyDescent="0.2">
      <c r="A58" s="19">
        <v>1992</v>
      </c>
      <c r="B58" s="195">
        <v>1.6203629032258065</v>
      </c>
      <c r="C58"/>
      <c r="D58" s="195">
        <v>1.6681596363393274</v>
      </c>
    </row>
    <row r="59" spans="1:4" x14ac:dyDescent="0.2">
      <c r="A59" s="19">
        <v>1993</v>
      </c>
      <c r="B59" s="195">
        <v>1.5869808464424406</v>
      </c>
      <c r="C59"/>
      <c r="D59" s="195">
        <v>1.6431158227431355</v>
      </c>
    </row>
    <row r="60" spans="1:4" x14ac:dyDescent="0.2">
      <c r="A60" s="19">
        <v>1994</v>
      </c>
      <c r="B60" s="195">
        <v>1.5699309805964319</v>
      </c>
      <c r="C60"/>
      <c r="D60" s="195">
        <v>1.616715257531584</v>
      </c>
    </row>
    <row r="61" spans="1:4" x14ac:dyDescent="0.2">
      <c r="A61" s="19">
        <v>1995</v>
      </c>
      <c r="B61" s="195">
        <v>1.5546456895995873</v>
      </c>
      <c r="C61"/>
      <c r="D61" s="195">
        <v>1.6119113752341581</v>
      </c>
    </row>
    <row r="62" spans="1:4" x14ac:dyDescent="0.2">
      <c r="A62" s="20">
        <v>1996</v>
      </c>
      <c r="B62" s="195">
        <v>1.5456760048721072</v>
      </c>
      <c r="C62"/>
      <c r="D62" s="195">
        <v>1.5986930616951758</v>
      </c>
    </row>
    <row r="63" spans="1:4" x14ac:dyDescent="0.2">
      <c r="A63" s="20">
        <v>1997</v>
      </c>
      <c r="B63" s="195">
        <v>1.5267857142857142</v>
      </c>
      <c r="C63"/>
      <c r="D63" s="195">
        <v>1.5690392354124749</v>
      </c>
    </row>
    <row r="64" spans="1:4" x14ac:dyDescent="0.2">
      <c r="A64" s="20">
        <v>1998</v>
      </c>
      <c r="B64" s="195">
        <v>1.5056200824278756</v>
      </c>
      <c r="C64"/>
      <c r="D64" s="195">
        <v>1.5563178246226768</v>
      </c>
    </row>
    <row r="65" spans="1:4" x14ac:dyDescent="0.2">
      <c r="A65" s="19">
        <v>1999</v>
      </c>
      <c r="B65" s="195">
        <v>1.4883333333333333</v>
      </c>
      <c r="C65"/>
      <c r="D65" s="195">
        <v>1.5253056234718827</v>
      </c>
    </row>
    <row r="66" spans="1:4" x14ac:dyDescent="0.2">
      <c r="A66" s="20">
        <v>2000</v>
      </c>
      <c r="B66" s="195">
        <v>1.4398925052254403</v>
      </c>
      <c r="C66"/>
      <c r="D66" s="195">
        <v>1.4742127961245348</v>
      </c>
    </row>
    <row r="67" spans="1:4" x14ac:dyDescent="0.2">
      <c r="A67" s="19">
        <v>2001</v>
      </c>
      <c r="B67" s="195">
        <v>1.4035976248690185</v>
      </c>
      <c r="C67"/>
      <c r="D67" s="195">
        <v>1.450308032081832</v>
      </c>
    </row>
    <row r="68" spans="1:4" x14ac:dyDescent="0.2">
      <c r="A68" s="20">
        <v>2002</v>
      </c>
      <c r="B68" s="195">
        <v>1.382115219260533</v>
      </c>
      <c r="C68"/>
      <c r="D68" s="195">
        <v>1.42667657652507</v>
      </c>
    </row>
    <row r="69" spans="1:4" x14ac:dyDescent="0.2">
      <c r="A69" s="20">
        <v>2003</v>
      </c>
      <c r="B69" s="195">
        <v>1.3700988748721445</v>
      </c>
      <c r="C69"/>
      <c r="D69" s="195">
        <v>1.4181632189133895</v>
      </c>
    </row>
    <row r="70" spans="1:4" x14ac:dyDescent="0.2">
      <c r="A70" s="20">
        <v>2004</v>
      </c>
      <c r="B70" s="195">
        <v>1.3675344563552834</v>
      </c>
      <c r="C70"/>
      <c r="D70" s="195">
        <v>1.4120642824807605</v>
      </c>
    </row>
    <row r="71" spans="1:4" x14ac:dyDescent="0.2">
      <c r="A71" s="20">
        <v>2005</v>
      </c>
      <c r="B71" s="195">
        <v>1.355845470393072</v>
      </c>
      <c r="C71"/>
      <c r="D71" s="195">
        <v>1.3977482776004033</v>
      </c>
    </row>
    <row r="72" spans="1:4" x14ac:dyDescent="0.2">
      <c r="A72" s="20">
        <v>2006</v>
      </c>
      <c r="B72" s="195">
        <v>1.3323938992042441</v>
      </c>
      <c r="C72"/>
      <c r="D72" s="195">
        <v>1.3673424657534246</v>
      </c>
    </row>
    <row r="73" spans="1:4" x14ac:dyDescent="0.2">
      <c r="A73" s="20">
        <v>2007</v>
      </c>
      <c r="B73" s="195">
        <v>1.2997843665768194</v>
      </c>
      <c r="C73"/>
      <c r="D73" s="195">
        <v>1.3330128205128204</v>
      </c>
    </row>
    <row r="74" spans="1:4" x14ac:dyDescent="0.2">
      <c r="A74" s="20">
        <v>2008</v>
      </c>
      <c r="B74" s="195">
        <v>1.2490804538154692</v>
      </c>
      <c r="C74"/>
      <c r="D74" s="195">
        <v>1.288214341025244</v>
      </c>
    </row>
    <row r="75" spans="1:4" x14ac:dyDescent="0.2">
      <c r="A75" s="20">
        <v>2009</v>
      </c>
      <c r="B75" s="195">
        <v>1.2489510489510489</v>
      </c>
      <c r="C75"/>
      <c r="D75" s="195">
        <v>1.2952351292432265</v>
      </c>
    </row>
    <row r="76" spans="1:4" x14ac:dyDescent="0.2">
      <c r="A76" s="20">
        <v>2010</v>
      </c>
      <c r="B76" s="195">
        <v>1.2339303991811668</v>
      </c>
      <c r="C76"/>
      <c r="D76" s="195">
        <v>1.2587137452711223</v>
      </c>
    </row>
    <row r="77" spans="1:4" x14ac:dyDescent="0.2">
      <c r="A77" s="20">
        <v>2011</v>
      </c>
      <c r="B77" s="195">
        <v>1.1926101795518622</v>
      </c>
      <c r="C77"/>
      <c r="D77" s="195">
        <v>1.223235294117647</v>
      </c>
    </row>
    <row r="78" spans="1:4" x14ac:dyDescent="0.2">
      <c r="A78" s="20">
        <v>2012</v>
      </c>
      <c r="B78" s="195">
        <v>1.1600192446475823</v>
      </c>
      <c r="C78"/>
      <c r="D78" s="195">
        <v>1.195057707964178</v>
      </c>
    </row>
    <row r="79" spans="1:4" x14ac:dyDescent="0.2">
      <c r="A79" s="20">
        <v>2013</v>
      </c>
      <c r="B79" s="195">
        <v>1.1430806428673019</v>
      </c>
      <c r="C79"/>
      <c r="D79" s="195">
        <v>1.1760769158261852</v>
      </c>
    </row>
    <row r="80" spans="1:4" x14ac:dyDescent="0.2">
      <c r="A80" s="20">
        <v>2014</v>
      </c>
      <c r="B80" s="195">
        <v>1.1313344594594594</v>
      </c>
      <c r="C80"/>
      <c r="D80" s="195">
        <v>1.1706150021109911</v>
      </c>
    </row>
    <row r="81" spans="1:4" x14ac:dyDescent="0.2">
      <c r="A81" s="20">
        <v>2015</v>
      </c>
      <c r="B81" s="195">
        <v>1.1336750047018995</v>
      </c>
      <c r="C81"/>
      <c r="D81" s="195">
        <v>1.1733120180552943</v>
      </c>
    </row>
    <row r="82" spans="1:4" x14ac:dyDescent="0.2">
      <c r="A82" s="20">
        <v>2016</v>
      </c>
      <c r="B82" s="195">
        <v>1.1296383058470765</v>
      </c>
      <c r="C82"/>
      <c r="D82" s="195">
        <v>1.1614074280927116</v>
      </c>
    </row>
    <row r="83" spans="1:4" x14ac:dyDescent="0.2">
      <c r="A83" s="20">
        <v>2017</v>
      </c>
      <c r="B83" s="195">
        <v>1.1211811206696116</v>
      </c>
      <c r="C83"/>
      <c r="D83" s="195">
        <v>1.1557593441711824</v>
      </c>
    </row>
    <row r="84" spans="1:4" x14ac:dyDescent="0.2">
      <c r="A84" s="20">
        <v>2018</v>
      </c>
      <c r="B84" s="195">
        <v>1.1091636765111785</v>
      </c>
      <c r="D84" s="195">
        <v>1.1422686075254052</v>
      </c>
    </row>
    <row r="85" spans="1:4" x14ac:dyDescent="0.2">
      <c r="A85" s="20">
        <v>2019</v>
      </c>
      <c r="B85" s="195">
        <v>1.0979008241883339</v>
      </c>
      <c r="D85" s="195">
        <v>1.1319060146965436</v>
      </c>
    </row>
    <row r="86" spans="1:4" x14ac:dyDescent="0.2">
      <c r="A86" s="20">
        <v>2020</v>
      </c>
      <c r="B86" s="195">
        <v>1.0947602615328733</v>
      </c>
      <c r="C86"/>
      <c r="D86" s="195">
        <v>1.129344677769732</v>
      </c>
    </row>
    <row r="87" spans="1:4" x14ac:dyDescent="0.2">
      <c r="A87" s="20">
        <v>2021</v>
      </c>
      <c r="B87" s="195">
        <v>1.0712191220899236</v>
      </c>
      <c r="C87" s="195"/>
      <c r="D87" s="195">
        <v>1.0914578139351792</v>
      </c>
    </row>
    <row r="88" spans="1:4" x14ac:dyDescent="0.2">
      <c r="A88" s="20">
        <v>2022</v>
      </c>
      <c r="B88" s="195">
        <v>1</v>
      </c>
      <c r="C88"/>
      <c r="D88" s="195">
        <v>1</v>
      </c>
    </row>
  </sheetData>
  <phoneticPr fontId="0" type="noConversion"/>
  <pageMargins left="0.74803149606299213" right="0.39370078740157483" top="0.78740157480314965" bottom="1.0629921259842521" header="0.39370078740157483" footer="0.39370078740157483"/>
  <pageSetup paperSize="9" orientation="portrait" r:id="rId1"/>
  <headerFooter alignWithMargins="0">
    <oddFooter>&amp;L&amp;G
PO Box 450 | FIN-00101 HELSINKI | Fax +358 (0)20 634 1530 | tilasto@kela.fi | www.kela.fi/statistics&amp;R
&amp;P/&amp;N</oddFooter>
  </headerFooter>
  <rowBreaks count="1" manualBreakCount="1">
    <brk id="5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8</vt:i4>
      </vt:variant>
      <vt:variant>
        <vt:lpstr>Kaaviot</vt:lpstr>
      </vt:variant>
      <vt:variant>
        <vt:i4>5</vt:i4>
      </vt:variant>
      <vt:variant>
        <vt:lpstr>Nimetyt alueet</vt:lpstr>
      </vt:variant>
      <vt:variant>
        <vt:i4>4</vt:i4>
      </vt:variant>
    </vt:vector>
  </HeadingPairs>
  <TitlesOfParts>
    <vt:vector size="17" baseType="lpstr">
      <vt:lpstr>Contents</vt:lpstr>
      <vt:lpstr>Data 1</vt:lpstr>
      <vt:lpstr>A</vt:lpstr>
      <vt:lpstr>Data 2</vt:lpstr>
      <vt:lpstr>Data 3</vt:lpstr>
      <vt:lpstr>Data 4</vt:lpstr>
      <vt:lpstr>Data 5</vt:lpstr>
      <vt:lpstr>Inflation factors 2022</vt:lpstr>
      <vt:lpstr>Chart 1</vt:lpstr>
      <vt:lpstr>Chart 2</vt:lpstr>
      <vt:lpstr>Chart 3</vt:lpstr>
      <vt:lpstr>Chart 4</vt:lpstr>
      <vt:lpstr>Chart 5</vt:lpstr>
      <vt:lpstr>'Inflation factors 2022'!Print_Titles</vt:lpstr>
      <vt:lpstr>'Data 2'!Tulostusotsikot</vt:lpstr>
      <vt:lpstr>'Data 3'!Tulostusotsikot</vt:lpstr>
      <vt:lpstr>'Data 4'!Tulostusotsikot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Social Insurance Institution (Kela)</dc:title>
  <dc:subject>The Charts provide a graphical illustration of Kela and the social security programmes it administers. They are accompanied by the underlying statistical data.</dc:subject>
  <dc:creator>Kela;Statistical Information Service</dc:creator>
  <cp:keywords>statistics; charts</cp:keywords>
  <cp:lastModifiedBy>Kilpeläinen Anne-Mari</cp:lastModifiedBy>
  <cp:lastPrinted>2023-08-15T10:03:34Z</cp:lastPrinted>
  <dcterms:created xsi:type="dcterms:W3CDTF">2015-06-15T11:34:28Z</dcterms:created>
  <dcterms:modified xsi:type="dcterms:W3CDTF">2023-08-15T10:04:22Z</dcterms:modified>
</cp:coreProperties>
</file>