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chartsheets/sheet2.xml" ContentType="application/vnd.openxmlformats-officedocument.spreadsheetml.chartsheet+xml"/>
  <Override PartName="/xl/worksheets/sheet4.xml" ContentType="application/vnd.openxmlformats-officedocument.spreadsheetml.worksheet+xml"/>
  <Override PartName="/xl/chartsheets/sheet3.xml" ContentType="application/vnd.openxmlformats-officedocument.spreadsheetml.chartsheet+xml"/>
  <Override PartName="/xl/worksheets/sheet5.xml" ContentType="application/vnd.openxmlformats-officedocument.spreadsheetml.worksheet+xml"/>
  <Override PartName="/xl/chartsheets/sheet4.xml" ContentType="application/vnd.openxmlformats-officedocument.spreadsheetml.chartsheet+xml"/>
  <Override PartName="/xl/worksheets/sheet6.xml" ContentType="application/vnd.openxmlformats-officedocument.spreadsheetml.worksheet+xml"/>
  <Override PartName="/xl/chartsheets/sheet5.xml" ContentType="application/vnd.openxmlformats-officedocument.spreadsheetml.chartsheet+xml"/>
  <Override PartName="/xl/worksheets/sheet7.xml" ContentType="application/vnd.openxmlformats-officedocument.spreadsheetml.worksheet+xml"/>
  <Override PartName="/xl/chartsheets/sheet6.xml" ContentType="application/vnd.openxmlformats-officedocument.spreadsheetml.chartsheet+xml"/>
  <Override PartName="/xl/worksheets/sheet8.xml" ContentType="application/vnd.openxmlformats-officedocument.spreadsheetml.worksheet+xml"/>
  <Override PartName="/xl/chartsheets/sheet7.xml" ContentType="application/vnd.openxmlformats-officedocument.spreadsheetml.chartsheet+xml"/>
  <Override PartName="/xl/worksheets/sheet9.xml" ContentType="application/vnd.openxmlformats-officedocument.spreadsheetml.worksheet+xml"/>
  <Override PartName="/xl/chartsheets/sheet8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1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12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13.xml" ContentType="application/vnd.openxmlformats-officedocument.spreadsheetml.worksheet+xml"/>
  <Override PartName="/xl/chartsheets/sheet12.xml" ContentType="application/vnd.openxmlformats-officedocument.spreadsheetml.chartsheet+xml"/>
  <Override PartName="/xl/worksheets/sheet14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15.xml" ContentType="application/vnd.openxmlformats-officedocument.spreadsheetml.worksheet+xml"/>
  <Override PartName="/xl/chartsheets/sheet14.xml" ContentType="application/vnd.openxmlformats-officedocument.spreadsheetml.chart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8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9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0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1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2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3.xml" ContentType="application/vnd.openxmlformats-officedocument.drawingml.chart+xml"/>
  <Override PartName="/xl/drawings/drawing24.xml" ContentType="application/vnd.openxmlformats-officedocument.drawingml.chartshapes+xml"/>
  <Override PartName="/xl/charts/chart14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5.xml" ContentType="application/vnd.openxmlformats-officedocument.drawingml.chart+xml"/>
  <Override PartName="/xl/drawings/drawing27.xml" ContentType="application/vnd.openxmlformats-officedocument.drawingml.chartshapes+xml"/>
  <Override PartName="/xl/charts/chart16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7.xml" ContentType="application/vnd.openxmlformats-officedocument.drawingml.chart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18.xml" ContentType="application/vnd.openxmlformats-officedocument.drawingml.chart+xml"/>
  <Override PartName="/xl/drawings/drawing3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ämäTyökirja"/>
  <mc:AlternateContent xmlns:mc="http://schemas.openxmlformats.org/markup-compatibility/2006">
    <mc:Choice Requires="x15">
      <x15ac:absPath xmlns:x15ac="http://schemas.microsoft.com/office/spreadsheetml/2010/11/ac" url="P:\Kuvasto\2022\Englanti\"/>
    </mc:Choice>
  </mc:AlternateContent>
  <xr:revisionPtr revIDLastSave="0" documentId="13_ncr:1_{9CDE5113-EFF1-45B4-8FA7-7A6102535049}" xr6:coauthVersionLast="47" xr6:coauthVersionMax="47" xr10:uidLastSave="{00000000-0000-0000-0000-000000000000}"/>
  <bookViews>
    <workbookView xWindow="-110" yWindow="-110" windowWidth="19420" windowHeight="10420" tabRatio="849" xr2:uid="{00000000-000D-0000-FFFF-FFFF00000000}"/>
  </bookViews>
  <sheets>
    <sheet name="Contents" sheetId="14" r:id="rId1"/>
    <sheet name="Data 1" sheetId="1" r:id="rId2"/>
    <sheet name="Chart 1" sheetId="12" r:id="rId3"/>
    <sheet name="Data 2" sheetId="4" r:id="rId4"/>
    <sheet name="Chart 2" sheetId="13" r:id="rId5"/>
    <sheet name="Data 3" sheetId="2" r:id="rId6"/>
    <sheet name="Chart 3" sheetId="10" r:id="rId7"/>
    <sheet name="Data 4" sheetId="16" r:id="rId8"/>
    <sheet name="Chart 4" sheetId="17" r:id="rId9"/>
    <sheet name="Data 5" sheetId="18" r:id="rId10"/>
    <sheet name="Chart 5" sheetId="19" r:id="rId11"/>
    <sheet name="Data 6" sheetId="20" r:id="rId12"/>
    <sheet name="Chart 6" sheetId="21" r:id="rId13"/>
    <sheet name="Data 7" sheetId="22" r:id="rId14"/>
    <sheet name="Chart 7" sheetId="23" r:id="rId15"/>
    <sheet name="Data 8" sheetId="24" r:id="rId16"/>
    <sheet name="Chart 8" sheetId="26" r:id="rId17"/>
    <sheet name="Data 9" sheetId="27" r:id="rId18"/>
    <sheet name="Chart 9" sheetId="28" r:id="rId19"/>
    <sheet name="Data 10" sheetId="29" r:id="rId20"/>
    <sheet name="Chart 10" sheetId="30" r:id="rId21"/>
    <sheet name="Data 11" sheetId="33" r:id="rId22"/>
    <sheet name="Chart 11" sheetId="34" r:id="rId23"/>
    <sheet name="Data 12" sheetId="35" r:id="rId24"/>
    <sheet name="Chart 12" sheetId="36" r:id="rId25"/>
    <sheet name="Data 13" sheetId="39" r:id="rId26"/>
    <sheet name="Chart 13" sheetId="40" r:id="rId27"/>
    <sheet name="Data 14" sheetId="41" r:id="rId28"/>
    <sheet name="Chart 14" sheetId="42" r:id="rId29"/>
    <sheet name="Inflation factors 2022" sheetId="9" state="hidden" r:id="rId30"/>
  </sheets>
  <definedNames>
    <definedName name="_AMO_UniqueIdentifier" hidden="1">"'4c82d901-0abb-4a0f-bdf1-a8687380a0e5'"</definedName>
    <definedName name="_xlnm.Print_Titles" localSheetId="0">Contents!$1:$6</definedName>
    <definedName name="_xlnm.Print_Titles" localSheetId="1">'Data 1'!$3:$4</definedName>
    <definedName name="_xlnm.Print_Titles" localSheetId="3">'Data 2'!$3:$4</definedName>
    <definedName name="_xlnm.Print_Titles" localSheetId="7">'Data 4'!$3:$4</definedName>
    <definedName name="_xlnm.Print_Titles" localSheetId="11">'Data 6'!$3:$4</definedName>
    <definedName name="_xlnm.Print_Titles" localSheetId="15">'Data 8'!$3:$4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6" i="14" l="1"/>
  <c r="B43" i="14"/>
  <c r="B40" i="14"/>
  <c r="B37" i="14"/>
  <c r="B34" i="14"/>
  <c r="B31" i="14"/>
  <c r="B28" i="14"/>
  <c r="B25" i="14"/>
  <c r="B22" i="14"/>
  <c r="B19" i="14"/>
  <c r="B16" i="14"/>
  <c r="B13" i="14"/>
  <c r="B10" i="14"/>
  <c r="B7" i="14"/>
  <c r="G53" i="29"/>
  <c r="G54" i="29"/>
  <c r="G55" i="29"/>
  <c r="G56" i="29"/>
  <c r="G57" i="29"/>
  <c r="G58" i="29"/>
  <c r="G59" i="29"/>
  <c r="F53" i="29"/>
  <c r="F54" i="29"/>
  <c r="F55" i="29"/>
  <c r="F56" i="29"/>
  <c r="F57" i="29"/>
  <c r="F58" i="29"/>
  <c r="F59" i="29"/>
  <c r="E36" i="24"/>
  <c r="F36" i="24"/>
  <c r="G36" i="24"/>
  <c r="H36" i="24"/>
  <c r="I36" i="24"/>
  <c r="J36" i="24"/>
  <c r="K36" i="24"/>
  <c r="L36" i="24"/>
  <c r="E37" i="24"/>
  <c r="F37" i="24"/>
  <c r="G37" i="24"/>
  <c r="H37" i="24"/>
  <c r="I37" i="24"/>
  <c r="J37" i="24"/>
  <c r="K37" i="24"/>
  <c r="L37" i="24"/>
  <c r="E38" i="24"/>
  <c r="F38" i="24"/>
  <c r="G38" i="24"/>
  <c r="H38" i="24"/>
  <c r="I38" i="24"/>
  <c r="J38" i="24"/>
  <c r="K38" i="24"/>
  <c r="L38" i="24"/>
  <c r="E39" i="24"/>
  <c r="F39" i="24"/>
  <c r="G39" i="24"/>
  <c r="H39" i="24"/>
  <c r="I39" i="24"/>
  <c r="J39" i="24"/>
  <c r="K39" i="24"/>
  <c r="L39" i="24"/>
  <c r="E40" i="24"/>
  <c r="F40" i="24"/>
  <c r="G40" i="24"/>
  <c r="H40" i="24"/>
  <c r="I40" i="24"/>
  <c r="J40" i="24"/>
  <c r="K40" i="24"/>
  <c r="L40" i="24"/>
  <c r="E41" i="24"/>
  <c r="F41" i="24"/>
  <c r="G41" i="24"/>
  <c r="H41" i="24"/>
  <c r="I41" i="24"/>
  <c r="J41" i="24"/>
  <c r="K41" i="24"/>
  <c r="L41" i="24"/>
  <c r="E42" i="24"/>
  <c r="F42" i="24"/>
  <c r="G42" i="24"/>
  <c r="H42" i="24"/>
  <c r="I42" i="24"/>
  <c r="J42" i="24"/>
  <c r="K42" i="24"/>
  <c r="L42" i="24"/>
  <c r="A40" i="24"/>
  <c r="A41" i="24"/>
  <c r="A42" i="24"/>
  <c r="B68" i="20" l="1"/>
  <c r="B69" i="20"/>
  <c r="B70" i="20"/>
  <c r="B71" i="20"/>
  <c r="B72" i="20"/>
  <c r="B73" i="20"/>
  <c r="B74" i="20"/>
  <c r="B75" i="20"/>
  <c r="B76" i="20"/>
  <c r="B77" i="20"/>
  <c r="B78" i="20"/>
  <c r="B79" i="20"/>
  <c r="B63" i="20"/>
  <c r="B64" i="20"/>
  <c r="B65" i="20"/>
  <c r="B66" i="20"/>
  <c r="B67" i="20"/>
  <c r="B48" i="4"/>
  <c r="B49" i="4"/>
  <c r="B50" i="4"/>
  <c r="B51" i="4"/>
  <c r="B52" i="4"/>
  <c r="B53" i="4"/>
  <c r="B54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A39" i="24" l="1"/>
  <c r="B1" i="1" l="1"/>
  <c r="A38" i="24" l="1"/>
  <c r="B1" i="29" l="1"/>
  <c r="B1" i="22"/>
  <c r="B1" i="20"/>
  <c r="B1" i="16"/>
  <c r="B1" i="4"/>
  <c r="B1" i="24" l="1"/>
  <c r="C4" i="18"/>
  <c r="C5" i="18"/>
  <c r="C6" i="18"/>
  <c r="C7" i="18"/>
  <c r="C8" i="18"/>
  <c r="A12" i="27" l="1"/>
  <c r="Y4" i="24" l="1"/>
  <c r="X4" i="24"/>
  <c r="W4" i="24"/>
  <c r="U4" i="24"/>
  <c r="T4" i="24"/>
  <c r="S4" i="24"/>
  <c r="R4" i="24"/>
  <c r="Q4" i="24"/>
  <c r="O3" i="24" l="1"/>
  <c r="C3" i="24"/>
  <c r="B4" i="20"/>
  <c r="H4" i="2" l="1"/>
  <c r="G4" i="2"/>
  <c r="B4" i="4"/>
  <c r="C10" i="35" l="1"/>
  <c r="B10" i="35"/>
  <c r="C9" i="35"/>
  <c r="B9" i="35"/>
  <c r="C8" i="35"/>
  <c r="B8" i="35"/>
  <c r="C7" i="35"/>
  <c r="B7" i="35"/>
  <c r="C6" i="35"/>
  <c r="B6" i="35"/>
  <c r="C5" i="35"/>
  <c r="B5" i="35"/>
  <c r="D22" i="33"/>
  <c r="C22" i="33"/>
  <c r="A24" i="33" s="1"/>
  <c r="A22" i="33"/>
  <c r="D21" i="33"/>
  <c r="C21" i="33"/>
  <c r="A21" i="33"/>
  <c r="D20" i="33"/>
  <c r="C20" i="33"/>
  <c r="E20" i="33" s="1"/>
  <c r="A20" i="33"/>
  <c r="D19" i="33"/>
  <c r="C19" i="33"/>
  <c r="E19" i="33" s="1"/>
  <c r="A19" i="33"/>
  <c r="D18" i="33"/>
  <c r="C18" i="33"/>
  <c r="E18" i="33" s="1"/>
  <c r="A18" i="33"/>
  <c r="D17" i="33"/>
  <c r="C17" i="33"/>
  <c r="A17" i="33"/>
  <c r="A16" i="33"/>
  <c r="D10" i="33"/>
  <c r="C10" i="33"/>
  <c r="A12" i="33" s="1"/>
  <c r="D9" i="33"/>
  <c r="C9" i="33"/>
  <c r="E9" i="33" s="1"/>
  <c r="D8" i="33"/>
  <c r="C8" i="33"/>
  <c r="D7" i="33"/>
  <c r="C7" i="33"/>
  <c r="D6" i="33"/>
  <c r="C6" i="33"/>
  <c r="D5" i="33"/>
  <c r="C5" i="33"/>
  <c r="G52" i="29"/>
  <c r="D51" i="29"/>
  <c r="G51" i="29" s="1"/>
  <c r="D50" i="29"/>
  <c r="F50" i="29" s="1"/>
  <c r="D49" i="29"/>
  <c r="G49" i="29" s="1"/>
  <c r="D48" i="29"/>
  <c r="G48" i="29" s="1"/>
  <c r="D47" i="29"/>
  <c r="G47" i="29" s="1"/>
  <c r="D46" i="29"/>
  <c r="F46" i="29" s="1"/>
  <c r="D45" i="29"/>
  <c r="G45" i="29" s="1"/>
  <c r="D44" i="29"/>
  <c r="G44" i="29" s="1"/>
  <c r="D43" i="29"/>
  <c r="G43" i="29" s="1"/>
  <c r="D42" i="29"/>
  <c r="F42" i="29" s="1"/>
  <c r="D41" i="29"/>
  <c r="F41" i="29" s="1"/>
  <c r="D40" i="29"/>
  <c r="G40" i="29" s="1"/>
  <c r="D39" i="29"/>
  <c r="G39" i="29" s="1"/>
  <c r="D38" i="29"/>
  <c r="F38" i="29" s="1"/>
  <c r="D37" i="29"/>
  <c r="G37" i="29" s="1"/>
  <c r="D36" i="29"/>
  <c r="G36" i="29" s="1"/>
  <c r="D35" i="29"/>
  <c r="G35" i="29" s="1"/>
  <c r="D34" i="29"/>
  <c r="F34" i="29" s="1"/>
  <c r="D33" i="29"/>
  <c r="G33" i="29" s="1"/>
  <c r="D32" i="29"/>
  <c r="G32" i="29" s="1"/>
  <c r="D31" i="29"/>
  <c r="G31" i="29" s="1"/>
  <c r="D30" i="29"/>
  <c r="F30" i="29" s="1"/>
  <c r="D29" i="29"/>
  <c r="G29" i="29" s="1"/>
  <c r="D28" i="29"/>
  <c r="G28" i="29" s="1"/>
  <c r="D27" i="29"/>
  <c r="G27" i="29" s="1"/>
  <c r="D26" i="29"/>
  <c r="F26" i="29" s="1"/>
  <c r="G4" i="29"/>
  <c r="F4" i="29"/>
  <c r="B2" i="29"/>
  <c r="N44" i="24"/>
  <c r="A37" i="24"/>
  <c r="A36" i="24"/>
  <c r="L35" i="24"/>
  <c r="K35" i="24"/>
  <c r="J35" i="24"/>
  <c r="I35" i="24"/>
  <c r="H35" i="24"/>
  <c r="G35" i="24"/>
  <c r="F35" i="24"/>
  <c r="E35" i="24"/>
  <c r="A35" i="24"/>
  <c r="L34" i="24"/>
  <c r="K34" i="24"/>
  <c r="J34" i="24"/>
  <c r="I34" i="24"/>
  <c r="H34" i="24"/>
  <c r="G34" i="24"/>
  <c r="F34" i="24"/>
  <c r="E34" i="24"/>
  <c r="A34" i="24"/>
  <c r="L33" i="24"/>
  <c r="K33" i="24"/>
  <c r="J33" i="24"/>
  <c r="H33" i="24"/>
  <c r="G33" i="24"/>
  <c r="F33" i="24"/>
  <c r="E33" i="24"/>
  <c r="A33" i="24"/>
  <c r="L32" i="24"/>
  <c r="K32" i="24"/>
  <c r="J32" i="24"/>
  <c r="H32" i="24"/>
  <c r="G32" i="24"/>
  <c r="F32" i="24"/>
  <c r="E32" i="24"/>
  <c r="A32" i="24"/>
  <c r="L31" i="24"/>
  <c r="K31" i="24"/>
  <c r="J31" i="24"/>
  <c r="H31" i="24"/>
  <c r="G31" i="24"/>
  <c r="F31" i="24"/>
  <c r="E31" i="24"/>
  <c r="A31" i="24"/>
  <c r="L30" i="24"/>
  <c r="K30" i="24"/>
  <c r="J30" i="24"/>
  <c r="H30" i="24"/>
  <c r="G30" i="24"/>
  <c r="F30" i="24"/>
  <c r="E30" i="24"/>
  <c r="A30" i="24"/>
  <c r="L29" i="24"/>
  <c r="K29" i="24"/>
  <c r="J29" i="24"/>
  <c r="H29" i="24"/>
  <c r="G29" i="24"/>
  <c r="F29" i="24"/>
  <c r="E29" i="24"/>
  <c r="A29" i="24"/>
  <c r="L28" i="24"/>
  <c r="K28" i="24"/>
  <c r="J28" i="24"/>
  <c r="H28" i="24"/>
  <c r="G28" i="24"/>
  <c r="F28" i="24"/>
  <c r="E28" i="24"/>
  <c r="A28" i="24"/>
  <c r="L27" i="24"/>
  <c r="K27" i="24"/>
  <c r="J27" i="24"/>
  <c r="H27" i="24"/>
  <c r="G27" i="24"/>
  <c r="F27" i="24"/>
  <c r="E27" i="24"/>
  <c r="A27" i="24"/>
  <c r="L26" i="24"/>
  <c r="K26" i="24"/>
  <c r="J26" i="24"/>
  <c r="H26" i="24"/>
  <c r="G26" i="24"/>
  <c r="F26" i="24"/>
  <c r="E26" i="24"/>
  <c r="A26" i="24"/>
  <c r="L25" i="24"/>
  <c r="K25" i="24"/>
  <c r="J25" i="24"/>
  <c r="H25" i="24"/>
  <c r="G25" i="24"/>
  <c r="F25" i="24"/>
  <c r="E25" i="24"/>
  <c r="A25" i="24"/>
  <c r="L24" i="24"/>
  <c r="K24" i="24"/>
  <c r="J24" i="24"/>
  <c r="H24" i="24"/>
  <c r="G24" i="24"/>
  <c r="F24" i="24"/>
  <c r="E24" i="24"/>
  <c r="A24" i="24"/>
  <c r="L23" i="24"/>
  <c r="K23" i="24"/>
  <c r="J23" i="24"/>
  <c r="H23" i="24"/>
  <c r="G23" i="24"/>
  <c r="F23" i="24"/>
  <c r="E23" i="24"/>
  <c r="A23" i="24"/>
  <c r="L22" i="24"/>
  <c r="K22" i="24"/>
  <c r="J22" i="24"/>
  <c r="H22" i="24"/>
  <c r="G22" i="24"/>
  <c r="F22" i="24"/>
  <c r="E22" i="24"/>
  <c r="A22" i="24"/>
  <c r="L21" i="24"/>
  <c r="K21" i="24"/>
  <c r="J21" i="24"/>
  <c r="H21" i="24"/>
  <c r="G21" i="24"/>
  <c r="F21" i="24"/>
  <c r="E21" i="24"/>
  <c r="A21" i="24"/>
  <c r="L20" i="24"/>
  <c r="K20" i="24"/>
  <c r="J20" i="24"/>
  <c r="H20" i="24"/>
  <c r="G20" i="24"/>
  <c r="F20" i="24"/>
  <c r="E20" i="24"/>
  <c r="A20" i="24"/>
  <c r="L19" i="24"/>
  <c r="K19" i="24"/>
  <c r="J19" i="24"/>
  <c r="H19" i="24"/>
  <c r="G19" i="24"/>
  <c r="F19" i="24"/>
  <c r="E19" i="24"/>
  <c r="A19" i="24"/>
  <c r="L18" i="24"/>
  <c r="K18" i="24"/>
  <c r="J18" i="24"/>
  <c r="H18" i="24"/>
  <c r="G18" i="24"/>
  <c r="F18" i="24"/>
  <c r="E18" i="24"/>
  <c r="A18" i="24"/>
  <c r="L17" i="24"/>
  <c r="K17" i="24"/>
  <c r="J17" i="24"/>
  <c r="H17" i="24"/>
  <c r="G17" i="24"/>
  <c r="F17" i="24"/>
  <c r="E17" i="24"/>
  <c r="D17" i="24"/>
  <c r="C17" i="24"/>
  <c r="B17" i="24"/>
  <c r="A17" i="24"/>
  <c r="L16" i="24"/>
  <c r="K16" i="24"/>
  <c r="J16" i="24"/>
  <c r="D16" i="24"/>
  <c r="C16" i="24"/>
  <c r="B16" i="24"/>
  <c r="A16" i="24"/>
  <c r="L15" i="24"/>
  <c r="K15" i="24"/>
  <c r="J15" i="24"/>
  <c r="D15" i="24"/>
  <c r="C15" i="24"/>
  <c r="B15" i="24"/>
  <c r="A15" i="24"/>
  <c r="L14" i="24"/>
  <c r="K14" i="24"/>
  <c r="J14" i="24"/>
  <c r="D14" i="24"/>
  <c r="C14" i="24"/>
  <c r="B14" i="24"/>
  <c r="A14" i="24"/>
  <c r="L13" i="24"/>
  <c r="K13" i="24"/>
  <c r="J13" i="24"/>
  <c r="D13" i="24"/>
  <c r="C13" i="24"/>
  <c r="B13" i="24"/>
  <c r="A13" i="24"/>
  <c r="L12" i="24"/>
  <c r="K12" i="24"/>
  <c r="J12" i="24"/>
  <c r="D12" i="24"/>
  <c r="C12" i="24"/>
  <c r="B12" i="24"/>
  <c r="A12" i="24"/>
  <c r="L11" i="24"/>
  <c r="K11" i="24"/>
  <c r="J11" i="24"/>
  <c r="D11" i="24"/>
  <c r="C11" i="24"/>
  <c r="B11" i="24"/>
  <c r="A11" i="24"/>
  <c r="L10" i="24"/>
  <c r="K10" i="24"/>
  <c r="J10" i="24"/>
  <c r="D10" i="24"/>
  <c r="C10" i="24"/>
  <c r="B10" i="24"/>
  <c r="A10" i="24"/>
  <c r="L9" i="24"/>
  <c r="K9" i="24"/>
  <c r="J9" i="24"/>
  <c r="D9" i="24"/>
  <c r="C9" i="24"/>
  <c r="B9" i="24"/>
  <c r="A9" i="24"/>
  <c r="L8" i="24"/>
  <c r="K8" i="24"/>
  <c r="D8" i="24"/>
  <c r="C8" i="24"/>
  <c r="B8" i="24"/>
  <c r="A8" i="24"/>
  <c r="L7" i="24"/>
  <c r="K7" i="24"/>
  <c r="D7" i="24"/>
  <c r="C7" i="24"/>
  <c r="B7" i="24"/>
  <c r="A7" i="24"/>
  <c r="L6" i="24"/>
  <c r="K6" i="24"/>
  <c r="D6" i="24"/>
  <c r="C6" i="24"/>
  <c r="B6" i="24"/>
  <c r="A6" i="24"/>
  <c r="L5" i="24"/>
  <c r="D5" i="24"/>
  <c r="C5" i="24"/>
  <c r="B5" i="24"/>
  <c r="A5" i="24"/>
  <c r="P4" i="24"/>
  <c r="O4" i="24"/>
  <c r="N3" i="24"/>
  <c r="B2" i="24"/>
  <c r="O1" i="24"/>
  <c r="N1" i="24"/>
  <c r="B62" i="20"/>
  <c r="B61" i="20"/>
  <c r="B60" i="20"/>
  <c r="B59" i="20"/>
  <c r="B58" i="20"/>
  <c r="B57" i="20"/>
  <c r="B56" i="20"/>
  <c r="B55" i="20"/>
  <c r="B54" i="20"/>
  <c r="B53" i="20"/>
  <c r="B52" i="20"/>
  <c r="B51" i="20"/>
  <c r="B50" i="20"/>
  <c r="B49" i="20"/>
  <c r="B48" i="20"/>
  <c r="B47" i="20"/>
  <c r="B46" i="20"/>
  <c r="B45" i="20"/>
  <c r="B44" i="20"/>
  <c r="B43" i="20"/>
  <c r="B42" i="20"/>
  <c r="B41" i="20"/>
  <c r="B40" i="20"/>
  <c r="B39" i="20"/>
  <c r="B38" i="20"/>
  <c r="B37" i="20"/>
  <c r="B36" i="20"/>
  <c r="B35" i="20"/>
  <c r="B34" i="20"/>
  <c r="B33" i="20"/>
  <c r="B32" i="20"/>
  <c r="B31" i="20"/>
  <c r="B30" i="20"/>
  <c r="B29" i="20"/>
  <c r="B28" i="20"/>
  <c r="B27" i="20"/>
  <c r="B26" i="20"/>
  <c r="B25" i="20"/>
  <c r="B24" i="20"/>
  <c r="B23" i="20"/>
  <c r="B22" i="20"/>
  <c r="B21" i="20"/>
  <c r="B20" i="20"/>
  <c r="B19" i="20"/>
  <c r="B18" i="20"/>
  <c r="B17" i="20"/>
  <c r="B16" i="20"/>
  <c r="B15" i="20"/>
  <c r="B14" i="20"/>
  <c r="B13" i="20"/>
  <c r="B12" i="20"/>
  <c r="B11" i="20"/>
  <c r="B10" i="20"/>
  <c r="B9" i="20"/>
  <c r="B8" i="20"/>
  <c r="B7" i="20"/>
  <c r="B6" i="20"/>
  <c r="B5" i="20"/>
  <c r="B2" i="20"/>
  <c r="A10" i="18"/>
  <c r="D7" i="18"/>
  <c r="D6" i="18"/>
  <c r="D4" i="18"/>
  <c r="B2" i="16"/>
  <c r="G10" i="2"/>
  <c r="C11" i="2"/>
  <c r="B5" i="4"/>
  <c r="B2" i="4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B2" i="1"/>
  <c r="A46" i="14"/>
  <c r="A43" i="14"/>
  <c r="A40" i="14"/>
  <c r="A37" i="14"/>
  <c r="A34" i="14"/>
  <c r="A31" i="14"/>
  <c r="A28" i="14"/>
  <c r="A25" i="14"/>
  <c r="A22" i="14"/>
  <c r="A19" i="14"/>
  <c r="A16" i="14"/>
  <c r="A13" i="14"/>
  <c r="A10" i="14"/>
  <c r="A7" i="14"/>
  <c r="G30" i="29" l="1"/>
  <c r="E5" i="33"/>
  <c r="E6" i="33"/>
  <c r="E7" i="33"/>
  <c r="E8" i="33"/>
  <c r="E17" i="33"/>
  <c r="E21" i="33"/>
  <c r="G34" i="29"/>
  <c r="F37" i="29"/>
  <c r="G50" i="29"/>
  <c r="G26" i="29"/>
  <c r="G41" i="29"/>
  <c r="F29" i="29"/>
  <c r="F33" i="29"/>
  <c r="G46" i="29"/>
  <c r="F49" i="29"/>
  <c r="F27" i="29"/>
  <c r="F31" i="29"/>
  <c r="G42" i="29"/>
  <c r="F45" i="29"/>
  <c r="G38" i="29"/>
  <c r="D5" i="18"/>
  <c r="D8" i="18" s="1"/>
  <c r="F28" i="29"/>
  <c r="F32" i="29"/>
  <c r="F36" i="29"/>
  <c r="F40" i="29"/>
  <c r="F44" i="29"/>
  <c r="F48" i="29"/>
  <c r="F52" i="29"/>
  <c r="F35" i="29"/>
  <c r="F39" i="29"/>
  <c r="F43" i="29"/>
  <c r="F47" i="29"/>
  <c r="F51" i="29"/>
  <c r="E22" i="33" l="1"/>
  <c r="E10" i="33"/>
</calcChain>
</file>

<file path=xl/sharedStrings.xml><?xml version="1.0" encoding="utf-8"?>
<sst xmlns="http://schemas.openxmlformats.org/spreadsheetml/2006/main" count="596" uniqueCount="157">
  <si>
    <t>&lt;1</t>
  </si>
  <si>
    <t>4+</t>
  </si>
  <si>
    <t xml:space="preserve"> </t>
  </si>
  <si>
    <t>7.4</t>
  </si>
  <si>
    <t>7.5</t>
  </si>
  <si>
    <t>7.6</t>
  </si>
  <si>
    <t>7.7</t>
  </si>
  <si>
    <t>7.8</t>
  </si>
  <si>
    <t>7.1</t>
  </si>
  <si>
    <t>7.2</t>
  </si>
  <si>
    <t>7.3</t>
  </si>
  <si>
    <t>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</si>
  <si>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</si>
  <si>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</si>
  <si>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</si>
  <si>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</si>
  <si>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</si>
  <si>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</si>
  <si>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</si>
  <si>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</si>
  <si>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</si>
  <si>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</si>
  <si>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</si>
  <si>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</si>
  <si>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13-</t>
  </si>
  <si>
    <t>tilastot@kela.fi</t>
  </si>
  <si>
    <t>7.9</t>
  </si>
  <si>
    <t>7.10</t>
  </si>
  <si>
    <t>7.11</t>
  </si>
  <si>
    <t>25-29</t>
  </si>
  <si>
    <t>30-34</t>
  </si>
  <si>
    <t>35-39</t>
  </si>
  <si>
    <t>40-</t>
  </si>
  <si>
    <t>20-24</t>
  </si>
  <si>
    <t>7.12</t>
  </si>
  <si>
    <t>7.13</t>
  </si>
  <si>
    <t>7.14</t>
  </si>
  <si>
    <t>Uusimaa</t>
  </si>
  <si>
    <t>Varsinais-Suomi</t>
  </si>
  <si>
    <t>Kymenlaakso</t>
  </si>
  <si>
    <t>Pirkanmaa</t>
  </si>
  <si>
    <t>Päijät-Häme</t>
  </si>
  <si>
    <t>Satakunta</t>
  </si>
  <si>
    <t>Kanta-Häme</t>
  </si>
  <si>
    <t>Kainuu</t>
  </si>
  <si>
    <t>Maakunta nro</t>
  </si>
  <si>
    <t>Maakunnan nro</t>
  </si>
  <si>
    <t>Further information:</t>
  </si>
  <si>
    <t>Chart</t>
  </si>
  <si>
    <t>Data</t>
  </si>
  <si>
    <t>Maternity pack/ cash benefit</t>
  </si>
  <si>
    <t>Cash benefit only</t>
  </si>
  <si>
    <t>Total</t>
  </si>
  <si>
    <t>Year</t>
  </si>
  <si>
    <t>Number of children</t>
  </si>
  <si>
    <t>Nominal value</t>
  </si>
  <si>
    <t>Million euros</t>
  </si>
  <si>
    <t>Interpregnancy interval in years</t>
  </si>
  <si>
    <t>per cent</t>
  </si>
  <si>
    <t>Number of children in the family</t>
  </si>
  <si>
    <t>Families</t>
  </si>
  <si>
    <t>Children</t>
  </si>
  <si>
    <t>Year*</t>
  </si>
  <si>
    <t>Number, thousands</t>
  </si>
  <si>
    <t>* Number at year-end</t>
  </si>
  <si>
    <t>one  child</t>
  </si>
  <si>
    <t>two children</t>
  </si>
  <si>
    <t>three children</t>
  </si>
  <si>
    <t>four or more</t>
  </si>
  <si>
    <t>Per cent</t>
  </si>
  <si>
    <t>Number *</t>
  </si>
  <si>
    <t>* December</t>
  </si>
  <si>
    <t>Basic amount</t>
  </si>
  <si>
    <t>Supplementary allowance</t>
  </si>
  <si>
    <t>Child increment</t>
  </si>
  <si>
    <t>Home care allowances</t>
  </si>
  <si>
    <t>Home care supplements</t>
  </si>
  <si>
    <t>Private day care allowances</t>
  </si>
  <si>
    <t>Private day care supplements</t>
  </si>
  <si>
    <t>Flexible care allowance</t>
  </si>
  <si>
    <t>Part-time care allowance</t>
  </si>
  <si>
    <t>Municipal supplement</t>
  </si>
  <si>
    <t xml:space="preserve"> (At nominal value)</t>
  </si>
  <si>
    <t>Recipients</t>
  </si>
  <si>
    <t>Childre</t>
  </si>
  <si>
    <t>Data not available</t>
  </si>
  <si>
    <t>Father</t>
  </si>
  <si>
    <t>Mother</t>
  </si>
  <si>
    <t>Reimbursed days</t>
  </si>
  <si>
    <t>Age group</t>
  </si>
  <si>
    <t xml:space="preserve">Benefit 
paid out
in EUR </t>
  </si>
  <si>
    <t>Benefit paid out in EUR</t>
  </si>
  <si>
    <t>16-19  years</t>
  </si>
  <si>
    <t>20-24  years</t>
  </si>
  <si>
    <t>25-29  years</t>
  </si>
  <si>
    <t>30-34  years</t>
  </si>
  <si>
    <t>35-39  years</t>
  </si>
  <si>
    <t>40-44  years</t>
  </si>
  <si>
    <t>45-49  years</t>
  </si>
  <si>
    <t>50-54  years</t>
  </si>
  <si>
    <t>55-59  years</t>
  </si>
  <si>
    <t>60-64  years</t>
  </si>
  <si>
    <t>65-67 years</t>
  </si>
  <si>
    <t xml:space="preserve">         
Age group</t>
  </si>
  <si>
    <t xml:space="preserve">Benefit 
paid out
in EUR  </t>
  </si>
  <si>
    <t>16-19 years</t>
  </si>
  <si>
    <t>20-24 years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</si>
  <si>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</si>
  <si>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</si>
  <si>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</si>
  <si>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</si>
  <si>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</si>
  <si>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</si>
  <si>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</si>
  <si>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</si>
  <si>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Euros/day</t>
  </si>
  <si>
    <t>Whole country</t>
  </si>
  <si>
    <t>South Karelia</t>
  </si>
  <si>
    <t>South Savo</t>
  </si>
  <si>
    <t>North Savo</t>
  </si>
  <si>
    <t>North Karelia</t>
  </si>
  <si>
    <t>Central Finland</t>
  </si>
  <si>
    <t>South Ostrobothnia</t>
  </si>
  <si>
    <t>Ostrobothnia</t>
  </si>
  <si>
    <t>Central Ostrobothnia</t>
  </si>
  <si>
    <t>North Ostrobothnia</t>
  </si>
  <si>
    <t>Lapland</t>
  </si>
  <si>
    <t>Åland</t>
  </si>
  <si>
    <t>Inflation factors</t>
  </si>
  <si>
    <t>(Average for the year)</t>
  </si>
  <si>
    <t>(At year-end)</t>
  </si>
  <si>
    <t>Factor</t>
  </si>
  <si>
    <r>
      <rPr>
        <sz val="10"/>
        <rFont val="Arial"/>
        <family val="2"/>
      </rPr>
      <t>Region</t>
    </r>
  </si>
  <si>
    <r>
      <rPr>
        <sz val="10"/>
        <rFont val="Arial"/>
        <family val="2"/>
      </rPr>
      <t>Region</t>
    </r>
  </si>
  <si>
    <t>Share (%) of allowance payments</t>
  </si>
  <si>
    <t>-</t>
  </si>
  <si>
    <t xml:space="preserve">Reimbursed
days      </t>
  </si>
  <si>
    <t>Maternity pack/cash benefit</t>
  </si>
  <si>
    <t/>
  </si>
  <si>
    <t>Kela’s benefits for families with children</t>
  </si>
  <si>
    <t>Child benefit</t>
  </si>
  <si>
    <t>Maternity, paternity and parental allowances</t>
  </si>
  <si>
    <t>Child care allowances provided on a statutory basis</t>
  </si>
  <si>
    <t>Child maintenance allowance</t>
  </si>
  <si>
    <t>Municipal supplements to child care allowances</t>
  </si>
  <si>
    <t>Maternity grant</t>
  </si>
  <si>
    <t>Section for Analytics and Statistics 9.12.2022</t>
  </si>
  <si>
    <t>Maternity grants according to interpregnancy interval and number of children in the family, 2022</t>
  </si>
  <si>
    <t>Recipient families according to number of children, at year-end 2022</t>
  </si>
  <si>
    <t>Benefits for families with children paid out by Kela in 2022</t>
  </si>
  <si>
    <t>Women</t>
  </si>
  <si>
    <t>Man</t>
  </si>
  <si>
    <t>Payments of maternity, paternity and parental allowance in 2022 by age of recipient</t>
  </si>
  <si>
    <t>Average rate of maternity, paternity and parental allowances in 2022</t>
  </si>
  <si>
    <t>Men</t>
  </si>
  <si>
    <t>Share of families with three or more children among families in receipt of child benefit, by region, at year-end 2022</t>
  </si>
  <si>
    <t>Share of children in receipt of child maintenance allowance in total child population between ages 0 and 17, by region, at year-end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</si>
</sst>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0.000"/>
    <numFmt numFmtId="166" formatCode="#,##0.0"/>
    <numFmt numFmtId="167" formatCode="##,##0"/>
    <numFmt numFmtId="168" formatCode="#,##0;\-#,##0;#,##0;@&quot;-&quot;"/>
    <numFmt numFmtId="169" formatCode="#,##0.00;[Black]#,##0.00"/>
  </numFmts>
  <fonts count="2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indexed="18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u/>
      <sz val="12"/>
      <color indexed="18"/>
      <name val="Arial"/>
      <family val="2"/>
    </font>
    <font>
      <sz val="10"/>
      <color indexed="10"/>
      <name val="Arial"/>
      <family val="2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10"/>
      <color indexed="18"/>
      <name val="Arial"/>
      <family val="2"/>
    </font>
    <font>
      <b/>
      <sz val="10"/>
      <color indexed="18"/>
      <name val="Arial"/>
      <family val="2"/>
    </font>
    <font>
      <b/>
      <sz val="10"/>
      <color rgb="FF000000"/>
      <name val="Arial"/>
      <family val="2"/>
    </font>
    <font>
      <b/>
      <sz val="10"/>
      <color theme="0"/>
      <name val="Arial"/>
      <family val="2"/>
    </font>
    <font>
      <sz val="12"/>
      <color indexed="18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8"/>
      <color rgb="FF000000"/>
      <name val="Arial"/>
      <family val="2"/>
    </font>
    <font>
      <sz val="8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7" fillId="0" borderId="0">
      <alignment vertical="top"/>
    </xf>
    <xf numFmtId="0" fontId="1" fillId="0" borderId="0"/>
    <xf numFmtId="0" fontId="5" fillId="0" borderId="0">
      <alignment horizontal="left"/>
    </xf>
    <xf numFmtId="0" fontId="12" fillId="0" borderId="0"/>
    <xf numFmtId="0" fontId="21" fillId="0" borderId="0" applyNumberFormat="0" applyFill="0" applyBorder="0" applyAlignment="0" applyProtection="0"/>
    <xf numFmtId="0" fontId="12" fillId="0" borderId="0"/>
    <xf numFmtId="0" fontId="12" fillId="0" borderId="0"/>
  </cellStyleXfs>
  <cellXfs count="275">
    <xf numFmtId="0" fontId="0" fillId="0" borderId="0" xfId="0"/>
    <xf numFmtId="0" fontId="2" fillId="0" borderId="0" xfId="0" applyFont="1"/>
    <xf numFmtId="0" fontId="2" fillId="0" borderId="0" xfId="0" applyFont="1" applyFill="1"/>
    <xf numFmtId="0" fontId="6" fillId="0" borderId="0" xfId="0" quotePrefix="1" applyFont="1" applyFill="1" applyAlignment="1">
      <alignment horizontal="left"/>
    </xf>
    <xf numFmtId="0" fontId="5" fillId="0" borderId="0" xfId="0" quotePrefix="1" applyFont="1" applyAlignment="1" applyProtection="1">
      <alignment horizontal="left"/>
      <protection locked="0"/>
    </xf>
    <xf numFmtId="0" fontId="2" fillId="0" borderId="0" xfId="0" applyFont="1" applyProtection="1">
      <protection locked="0"/>
    </xf>
    <xf numFmtId="0" fontId="2" fillId="0" borderId="0" xfId="0" applyFont="1" applyFill="1" applyProtection="1">
      <protection locked="0"/>
    </xf>
    <xf numFmtId="0" fontId="5" fillId="0" borderId="0" xfId="0" quotePrefix="1" applyFont="1" applyAlignment="1">
      <alignment horizontal="left"/>
    </xf>
    <xf numFmtId="3" fontId="2" fillId="0" borderId="0" xfId="0" applyNumberFormat="1" applyFont="1" applyFill="1"/>
    <xf numFmtId="3" fontId="2" fillId="0" borderId="0" xfId="0" applyNumberFormat="1" applyFont="1"/>
    <xf numFmtId="164" fontId="2" fillId="0" borderId="0" xfId="0" applyNumberFormat="1" applyFont="1"/>
    <xf numFmtId="0" fontId="3" fillId="0" borderId="0" xfId="0" applyFont="1" applyFill="1" applyBorder="1"/>
    <xf numFmtId="0" fontId="3" fillId="0" borderId="0" xfId="0" applyFont="1" applyBorder="1"/>
    <xf numFmtId="0" fontId="4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0" fontId="8" fillId="0" borderId="0" xfId="3"/>
    <xf numFmtId="0" fontId="7" fillId="0" borderId="0" xfId="4">
      <alignment vertical="top"/>
    </xf>
    <xf numFmtId="0" fontId="3" fillId="0" borderId="0" xfId="0" applyNumberFormat="1" applyFont="1" applyAlignment="1"/>
    <xf numFmtId="0" fontId="7" fillId="0" borderId="0" xfId="4" applyNumberFormat="1" applyAlignment="1">
      <alignment vertical="top"/>
    </xf>
    <xf numFmtId="0" fontId="3" fillId="0" borderId="0" xfId="0" applyNumberFormat="1" applyFont="1" applyAlignment="1">
      <alignment vertical="top"/>
    </xf>
    <xf numFmtId="165" fontId="2" fillId="0" borderId="0" xfId="0" applyNumberFormat="1" applyFont="1"/>
    <xf numFmtId="4" fontId="2" fillId="0" borderId="0" xfId="0" applyNumberFormat="1" applyFont="1" applyProtection="1">
      <protection locked="0"/>
    </xf>
    <xf numFmtId="0" fontId="2" fillId="0" borderId="0" xfId="0" quotePrefix="1" applyFont="1" applyAlignment="1">
      <alignment horizontal="left"/>
    </xf>
    <xf numFmtId="4" fontId="2" fillId="0" borderId="0" xfId="0" applyNumberFormat="1" applyFont="1"/>
    <xf numFmtId="49" fontId="3" fillId="0" borderId="0" xfId="0" applyNumberFormat="1" applyFont="1" applyAlignment="1">
      <alignment vertical="top"/>
    </xf>
    <xf numFmtId="49" fontId="3" fillId="0" borderId="0" xfId="0" applyNumberFormat="1" applyFont="1" applyAlignment="1"/>
    <xf numFmtId="49" fontId="3" fillId="0" borderId="0" xfId="0" applyNumberFormat="1" applyFont="1" applyAlignment="1">
      <alignment horizontal="right"/>
    </xf>
    <xf numFmtId="0" fontId="2" fillId="0" borderId="0" xfId="0" quotePrefix="1" applyFont="1" applyAlignment="1" applyProtection="1">
      <alignment horizontal="left"/>
      <protection locked="0"/>
    </xf>
    <xf numFmtId="0" fontId="2" fillId="0" borderId="0" xfId="0" applyFont="1" applyAlignment="1">
      <alignment vertical="top"/>
    </xf>
    <xf numFmtId="2" fontId="2" fillId="0" borderId="0" xfId="0" applyNumberFormat="1" applyFont="1"/>
    <xf numFmtId="0" fontId="10" fillId="0" borderId="0" xfId="0" applyFont="1"/>
    <xf numFmtId="0" fontId="6" fillId="0" borderId="0" xfId="0" applyFont="1"/>
    <xf numFmtId="166" fontId="2" fillId="0" borderId="0" xfId="0" applyNumberFormat="1" applyFont="1"/>
    <xf numFmtId="0" fontId="2" fillId="0" borderId="0" xfId="0" applyFont="1" applyAlignment="1"/>
    <xf numFmtId="164" fontId="2" fillId="0" borderId="0" xfId="0" applyNumberFormat="1" applyFont="1" applyProtection="1"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0" xfId="0" applyFont="1"/>
    <xf numFmtId="0" fontId="5" fillId="0" borderId="0" xfId="0" applyFont="1" applyProtection="1">
      <protection locked="0"/>
    </xf>
    <xf numFmtId="0" fontId="2" fillId="0" borderId="1" xfId="0" applyFont="1" applyBorder="1"/>
    <xf numFmtId="0" fontId="6" fillId="0" borderId="3" xfId="0" applyFont="1" applyBorder="1" applyProtection="1">
      <protection locked="0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/>
    <xf numFmtId="0" fontId="2" fillId="0" borderId="3" xfId="0" applyFont="1" applyBorder="1" applyAlignment="1">
      <alignment horizontal="left" vertical="top" wrapText="1" indent="1"/>
    </xf>
    <xf numFmtId="0" fontId="13" fillId="0" borderId="0" xfId="0" applyFont="1"/>
    <xf numFmtId="0" fontId="14" fillId="0" borderId="0" xfId="0" applyFont="1"/>
    <xf numFmtId="0" fontId="13" fillId="0" borderId="0" xfId="0" applyFont="1" applyProtection="1">
      <protection locked="0"/>
    </xf>
    <xf numFmtId="164" fontId="13" fillId="0" borderId="0" xfId="0" applyNumberFormat="1" applyFont="1"/>
    <xf numFmtId="0" fontId="13" fillId="0" borderId="0" xfId="0" quotePrefix="1" applyFont="1" applyAlignment="1">
      <alignment horizontal="left"/>
    </xf>
    <xf numFmtId="4" fontId="13" fillId="0" borderId="0" xfId="0" applyNumberFormat="1" applyFont="1"/>
    <xf numFmtId="3" fontId="13" fillId="0" borderId="0" xfId="0" applyNumberFormat="1" applyFont="1" applyFill="1"/>
    <xf numFmtId="3" fontId="13" fillId="0" borderId="0" xfId="0" applyNumberFormat="1" applyFont="1"/>
    <xf numFmtId="0" fontId="13" fillId="0" borderId="0" xfId="0" applyFont="1" applyFill="1"/>
    <xf numFmtId="0" fontId="13" fillId="0" borderId="0" xfId="0" applyFont="1" applyAlignment="1">
      <alignment horizontal="center"/>
    </xf>
    <xf numFmtId="0" fontId="13" fillId="0" borderId="0" xfId="0" applyFont="1" applyFill="1" applyProtection="1">
      <protection locked="0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0" fontId="12" fillId="0" borderId="0" xfId="0" applyFont="1" applyAlignment="1">
      <alignment wrapText="1"/>
    </xf>
    <xf numFmtId="0" fontId="5" fillId="0" borderId="0" xfId="0" quotePrefix="1" applyFont="1"/>
    <xf numFmtId="0" fontId="6" fillId="0" borderId="0" xfId="0" quotePrefix="1" applyFont="1" applyAlignment="1">
      <alignment horizontal="left"/>
    </xf>
    <xf numFmtId="165" fontId="8" fillId="0" borderId="0" xfId="0" applyNumberFormat="1" applyFont="1" applyBorder="1"/>
    <xf numFmtId="165" fontId="8" fillId="0" borderId="0" xfId="0" applyNumberFormat="1" applyFont="1" applyAlignment="1">
      <alignment horizontal="right"/>
    </xf>
    <xf numFmtId="0" fontId="6" fillId="0" borderId="0" xfId="0" quotePrefix="1" applyFont="1" applyAlignment="1">
      <alignment horizontal="center"/>
    </xf>
    <xf numFmtId="0" fontId="6" fillId="0" borderId="0" xfId="0" applyFont="1" applyAlignment="1">
      <alignment horizontal="center"/>
    </xf>
    <xf numFmtId="3" fontId="11" fillId="0" borderId="3" xfId="0" applyNumberFormat="1" applyFont="1" applyBorder="1" applyAlignment="1"/>
    <xf numFmtId="0" fontId="1" fillId="0" borderId="0" xfId="0" applyFont="1"/>
    <xf numFmtId="3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right" vertical="top"/>
    </xf>
    <xf numFmtId="0" fontId="3" fillId="0" borderId="0" xfId="0" quotePrefix="1" applyFont="1" applyBorder="1" applyAlignment="1">
      <alignment vertical="top"/>
    </xf>
    <xf numFmtId="16" fontId="3" fillId="0" borderId="0" xfId="0" applyNumberFormat="1" applyFont="1" applyAlignment="1">
      <alignment horizontal="right" vertical="top"/>
    </xf>
    <xf numFmtId="164" fontId="2" fillId="0" borderId="0" xfId="0" applyNumberFormat="1" applyFont="1" applyFill="1" applyAlignment="1">
      <alignment horizontal="right" indent="2"/>
    </xf>
    <xf numFmtId="164" fontId="2" fillId="0" borderId="0" xfId="0" applyNumberFormat="1" applyFont="1" applyFill="1" applyAlignment="1">
      <alignment horizontal="right" indent="3"/>
    </xf>
    <xf numFmtId="0" fontId="2" fillId="0" borderId="2" xfId="0" applyFont="1" applyBorder="1" applyAlignment="1">
      <alignment horizontal="left" vertical="top"/>
    </xf>
    <xf numFmtId="0" fontId="2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5" fontId="1" fillId="0" borderId="0" xfId="0" applyNumberFormat="1" applyFont="1"/>
    <xf numFmtId="165" fontId="1" fillId="0" borderId="0" xfId="0" applyNumberFormat="1" applyFont="1" applyFill="1"/>
    <xf numFmtId="0" fontId="1" fillId="0" borderId="0" xfId="0" applyFont="1" applyFill="1"/>
    <xf numFmtId="4" fontId="11" fillId="0" borderId="0" xfId="0" applyNumberFormat="1" applyFont="1" applyProtection="1">
      <protection locked="0"/>
    </xf>
    <xf numFmtId="0" fontId="11" fillId="0" borderId="0" xfId="0" applyFont="1" applyFill="1"/>
    <xf numFmtId="3" fontId="11" fillId="0" borderId="0" xfId="0" applyNumberFormat="1" applyFont="1" applyFill="1"/>
    <xf numFmtId="0" fontId="2" fillId="0" borderId="0" xfId="0" applyFont="1" applyAlignment="1" applyProtection="1">
      <alignment horizontal="left"/>
      <protection locked="0"/>
    </xf>
    <xf numFmtId="0" fontId="11" fillId="0" borderId="0" xfId="0" applyFont="1" applyProtection="1">
      <protection locked="0"/>
    </xf>
    <xf numFmtId="3" fontId="2" fillId="0" borderId="0" xfId="0" applyNumberFormat="1" applyFont="1" applyAlignment="1">
      <alignment horizontal="right" indent="1"/>
    </xf>
    <xf numFmtId="0" fontId="18" fillId="0" borderId="0" xfId="0" applyFont="1"/>
    <xf numFmtId="0" fontId="12" fillId="0" borderId="0" xfId="0" applyFont="1" applyAlignment="1">
      <alignment wrapText="1"/>
    </xf>
    <xf numFmtId="3" fontId="0" fillId="0" borderId="0" xfId="0" applyNumberFormat="1" applyFont="1" applyFill="1" applyAlignment="1">
      <alignment horizontal="right"/>
    </xf>
    <xf numFmtId="0" fontId="12" fillId="0" borderId="0" xfId="0" applyFont="1" applyAlignment="1">
      <alignment horizontal="right" vertical="top"/>
    </xf>
    <xf numFmtId="3" fontId="12" fillId="0" borderId="0" xfId="0" applyNumberFormat="1" applyFont="1" applyAlignment="1">
      <alignment horizontal="right" vertical="top"/>
    </xf>
    <xf numFmtId="0" fontId="8" fillId="0" borderId="0" xfId="3" applyFont="1"/>
    <xf numFmtId="0" fontId="5" fillId="0" borderId="0" xfId="4" applyFont="1">
      <alignment vertical="top"/>
    </xf>
    <xf numFmtId="0" fontId="19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1" fillId="0" borderId="3" xfId="0" applyFont="1" applyBorder="1" applyAlignment="1" applyProtection="1">
      <protection locked="0"/>
    </xf>
    <xf numFmtId="0" fontId="2" fillId="0" borderId="0" xfId="0" applyFont="1" applyBorder="1" applyProtection="1">
      <protection locked="0"/>
    </xf>
    <xf numFmtId="3" fontId="1" fillId="0" borderId="2" xfId="0" applyNumberFormat="1" applyFont="1" applyFill="1" applyBorder="1" applyAlignment="1">
      <alignment vertical="top" wrapText="1"/>
    </xf>
    <xf numFmtId="3" fontId="1" fillId="0" borderId="2" xfId="0" applyNumberFormat="1" applyFont="1" applyBorder="1" applyAlignment="1">
      <alignment horizontal="left" vertical="top" wrapText="1" indent="1"/>
    </xf>
    <xf numFmtId="3" fontId="12" fillId="0" borderId="0" xfId="5" applyNumberFormat="1" applyFont="1" applyAlignment="1">
      <alignment horizontal="right" wrapText="1"/>
    </xf>
    <xf numFmtId="3" fontId="15" fillId="0" borderId="0" xfId="2" applyNumberFormat="1" applyFont="1" applyBorder="1" applyAlignment="1" applyProtection="1">
      <alignment horizontal="left"/>
    </xf>
    <xf numFmtId="3" fontId="0" fillId="0" borderId="0" xfId="0" applyNumberFormat="1"/>
    <xf numFmtId="0" fontId="0" fillId="0" borderId="0" xfId="0" applyAlignment="1">
      <alignment horizontal="left"/>
    </xf>
    <xf numFmtId="164" fontId="0" fillId="0" borderId="0" xfId="0" applyNumberFormat="1"/>
    <xf numFmtId="3" fontId="1" fillId="0" borderId="0" xfId="0" applyNumberFormat="1" applyFont="1" applyBorder="1" applyAlignment="1">
      <alignment vertical="top"/>
    </xf>
    <xf numFmtId="166" fontId="0" fillId="0" borderId="0" xfId="0" applyNumberFormat="1"/>
    <xf numFmtId="0" fontId="0" fillId="0" borderId="3" xfId="0" applyBorder="1" applyAlignment="1">
      <alignment vertical="top"/>
    </xf>
    <xf numFmtId="0" fontId="0" fillId="0" borderId="0" xfId="0" applyAlignment="1"/>
    <xf numFmtId="3" fontId="0" fillId="0" borderId="0" xfId="0" applyNumberFormat="1" applyAlignment="1"/>
    <xf numFmtId="0" fontId="6" fillId="0" borderId="0" xfId="0" applyFont="1" applyAlignment="1"/>
    <xf numFmtId="0" fontId="1" fillId="0" borderId="1" xfId="0" applyFont="1" applyBorder="1"/>
    <xf numFmtId="0" fontId="0" fillId="0" borderId="3" xfId="0" applyBorder="1" applyAlignment="1">
      <alignment horizontal="left" vertical="top" wrapText="1" indent="1"/>
    </xf>
    <xf numFmtId="0" fontId="5" fillId="0" borderId="0" xfId="5" applyFont="1"/>
    <xf numFmtId="0" fontId="1" fillId="0" borderId="0" xfId="5" applyFont="1"/>
    <xf numFmtId="0" fontId="11" fillId="0" borderId="0" xfId="5" applyFont="1"/>
    <xf numFmtId="0" fontId="1" fillId="0" borderId="3" xfId="0" applyFont="1" applyBorder="1" applyAlignment="1">
      <alignment vertical="top" wrapText="1"/>
    </xf>
    <xf numFmtId="0" fontId="12" fillId="0" borderId="0" xfId="7" applyFont="1" applyAlignment="1"/>
    <xf numFmtId="0" fontId="1" fillId="0" borderId="1" xfId="5" applyFont="1" applyBorder="1"/>
    <xf numFmtId="0" fontId="12" fillId="0" borderId="0" xfId="5" applyFont="1" applyAlignment="1">
      <alignment vertical="top"/>
    </xf>
    <xf numFmtId="3" fontId="12" fillId="0" borderId="0" xfId="5" applyNumberFormat="1" applyFont="1" applyAlignment="1">
      <alignment horizontal="right" vertical="top"/>
    </xf>
    <xf numFmtId="0" fontId="12" fillId="0" borderId="0" xfId="5" applyFont="1" applyAlignment="1">
      <alignment horizontal="right" vertical="top"/>
    </xf>
    <xf numFmtId="0" fontId="13" fillId="0" borderId="0" xfId="5" applyFont="1"/>
    <xf numFmtId="0" fontId="22" fillId="0" borderId="0" xfId="5" applyFont="1" applyAlignment="1">
      <alignment vertical="top"/>
    </xf>
    <xf numFmtId="0" fontId="22" fillId="0" borderId="0" xfId="5" applyFont="1" applyAlignment="1">
      <alignment horizontal="right" vertical="top"/>
    </xf>
    <xf numFmtId="3" fontId="22" fillId="0" borderId="0" xfId="5" applyNumberFormat="1" applyFont="1" applyAlignment="1">
      <alignment horizontal="right" vertical="top"/>
    </xf>
    <xf numFmtId="0" fontId="1" fillId="0" borderId="0" xfId="5" applyFont="1" applyAlignment="1"/>
    <xf numFmtId="16" fontId="5" fillId="0" borderId="0" xfId="6" quotePrefix="1" applyNumberFormat="1" applyFont="1">
      <alignment horizontal="left"/>
    </xf>
    <xf numFmtId="2" fontId="1" fillId="0" borderId="0" xfId="0" applyNumberFormat="1" applyFont="1"/>
    <xf numFmtId="2" fontId="1" fillId="0" borderId="0" xfId="0" applyNumberFormat="1" applyFont="1" applyAlignment="1">
      <alignment horizontal="right" wrapText="1"/>
    </xf>
    <xf numFmtId="169" fontId="1" fillId="0" borderId="0" xfId="5" applyNumberFormat="1" applyFont="1" applyAlignment="1"/>
    <xf numFmtId="0" fontId="5" fillId="0" borderId="0" xfId="5" applyFont="1" applyAlignment="1">
      <alignment vertical="top"/>
    </xf>
    <xf numFmtId="164" fontId="2" fillId="0" borderId="0" xfId="0" applyNumberFormat="1" applyFont="1" applyAlignment="1">
      <alignment horizontal="right" indent="2"/>
    </xf>
    <xf numFmtId="0" fontId="2" fillId="0" borderId="1" xfId="0" applyFont="1" applyBorder="1" applyProtection="1">
      <protection locked="0"/>
    </xf>
    <xf numFmtId="0" fontId="1" fillId="0" borderId="0" xfId="0" applyFont="1" applyProtection="1">
      <protection locked="0"/>
    </xf>
    <xf numFmtId="0" fontId="2" fillId="0" borderId="3" xfId="0" applyFont="1" applyBorder="1"/>
    <xf numFmtId="0" fontId="1" fillId="0" borderId="3" xfId="0" applyFont="1" applyBorder="1"/>
    <xf numFmtId="0" fontId="0" fillId="0" borderId="0" xfId="0" applyNumberFormat="1" applyFont="1" applyFill="1" applyAlignment="1">
      <alignment horizontal="left"/>
    </xf>
    <xf numFmtId="0" fontId="0" fillId="0" borderId="0" xfId="0" applyNumberFormat="1" applyFont="1" applyFill="1" applyAlignment="1"/>
    <xf numFmtId="0" fontId="17" fillId="0" borderId="0" xfId="0" applyNumberFormat="1" applyFont="1" applyFill="1" applyAlignment="1">
      <alignment horizontal="left"/>
    </xf>
    <xf numFmtId="168" fontId="0" fillId="0" borderId="0" xfId="0" applyNumberFormat="1" applyFont="1" applyFill="1" applyAlignment="1">
      <alignment horizontal="right"/>
    </xf>
    <xf numFmtId="0" fontId="0" fillId="0" borderId="3" xfId="0" applyBorder="1"/>
    <xf numFmtId="0" fontId="12" fillId="0" borderId="0" xfId="0" applyFont="1" applyAlignment="1"/>
    <xf numFmtId="0" fontId="11" fillId="0" borderId="0" xfId="0" applyFont="1" applyBorder="1"/>
    <xf numFmtId="0" fontId="11" fillId="0" borderId="0" xfId="0" applyFont="1"/>
    <xf numFmtId="166" fontId="2" fillId="0" borderId="0" xfId="0" applyNumberFormat="1" applyFont="1" applyAlignment="1">
      <alignment horizontal="right" indent="1"/>
    </xf>
    <xf numFmtId="166" fontId="2" fillId="0" borderId="2" xfId="0" applyNumberFormat="1" applyFont="1" applyBorder="1" applyAlignment="1">
      <alignment horizontal="right" indent="1"/>
    </xf>
    <xf numFmtId="0" fontId="2" fillId="0" borderId="3" xfId="0" applyFont="1" applyBorder="1" applyAlignment="1">
      <alignment vertical="top" wrapText="1"/>
    </xf>
    <xf numFmtId="166" fontId="2" fillId="0" borderId="0" xfId="0" applyNumberFormat="1" applyFont="1" applyBorder="1" applyAlignment="1" applyProtection="1">
      <alignment horizontal="right" indent="1"/>
      <protection locked="0"/>
    </xf>
    <xf numFmtId="164" fontId="2" fillId="0" borderId="0" xfId="0" applyNumberFormat="1" applyFont="1" applyBorder="1" applyAlignment="1" applyProtection="1">
      <alignment horizontal="right" indent="2"/>
      <protection locked="0"/>
    </xf>
    <xf numFmtId="164" fontId="2" fillId="0" borderId="2" xfId="0" applyNumberFormat="1" applyFont="1" applyBorder="1" applyAlignment="1">
      <alignment horizontal="right" indent="2"/>
    </xf>
    <xf numFmtId="167" fontId="1" fillId="0" borderId="0" xfId="0" applyNumberFormat="1" applyFont="1" applyAlignment="1">
      <alignment horizontal="right" indent="1"/>
    </xf>
    <xf numFmtId="167" fontId="1" fillId="0" borderId="0" xfId="0" applyNumberFormat="1" applyFont="1" applyAlignment="1">
      <alignment horizontal="right" wrapText="1" indent="1"/>
    </xf>
    <xf numFmtId="3" fontId="20" fillId="0" borderId="1" xfId="0" applyNumberFormat="1" applyFont="1" applyBorder="1" applyAlignment="1">
      <alignment horizontal="right" wrapText="1" indent="1"/>
    </xf>
    <xf numFmtId="164" fontId="0" fillId="0" borderId="0" xfId="0" applyNumberFormat="1" applyAlignment="1">
      <alignment horizontal="right" indent="3"/>
    </xf>
    <xf numFmtId="166" fontId="20" fillId="0" borderId="1" xfId="0" applyNumberFormat="1" applyFont="1" applyBorder="1" applyAlignment="1">
      <alignment horizontal="right" wrapText="1" indent="3"/>
    </xf>
    <xf numFmtId="0" fontId="5" fillId="0" borderId="0" xfId="0" quotePrefix="1" applyFont="1" applyAlignment="1">
      <alignment vertical="top"/>
    </xf>
    <xf numFmtId="0" fontId="5" fillId="0" borderId="0" xfId="0" applyFont="1" applyAlignment="1" applyProtection="1">
      <alignment vertical="top"/>
      <protection locked="0"/>
    </xf>
    <xf numFmtId="0" fontId="2" fillId="0" borderId="0" xfId="0" applyFont="1" applyBorder="1" applyAlignment="1">
      <alignment horizontal="left" vertical="top"/>
    </xf>
    <xf numFmtId="3" fontId="1" fillId="0" borderId="0" xfId="0" applyNumberFormat="1" applyFont="1" applyFill="1" applyBorder="1" applyAlignment="1">
      <alignment horizontal="left" vertical="top" wrapText="1" indent="1"/>
    </xf>
    <xf numFmtId="3" fontId="12" fillId="0" borderId="0" xfId="0" applyNumberFormat="1" applyFont="1" applyAlignment="1">
      <alignment horizontal="right"/>
    </xf>
    <xf numFmtId="3" fontId="1" fillId="0" borderId="0" xfId="5" applyNumberFormat="1" applyFont="1" applyAlignment="1">
      <alignment horizontal="right"/>
    </xf>
    <xf numFmtId="3" fontId="1" fillId="0" borderId="0" xfId="0" applyNumberFormat="1" applyFont="1" applyFill="1" applyBorder="1" applyAlignment="1">
      <alignment horizontal="right" wrapText="1"/>
    </xf>
    <xf numFmtId="3" fontId="1" fillId="0" borderId="0" xfId="0" applyNumberFormat="1" applyFont="1" applyBorder="1" applyAlignment="1">
      <alignment horizontal="right" wrapText="1"/>
    </xf>
    <xf numFmtId="3" fontId="2" fillId="0" borderId="0" xfId="0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13" fillId="0" borderId="0" xfId="0" applyFont="1" applyBorder="1"/>
    <xf numFmtId="0" fontId="12" fillId="0" borderId="2" xfId="0" applyFont="1" applyBorder="1" applyAlignment="1"/>
    <xf numFmtId="0" fontId="5" fillId="0" borderId="0" xfId="0" quotePrefix="1" applyFont="1" applyAlignment="1">
      <alignment horizontal="left" vertical="top"/>
    </xf>
    <xf numFmtId="0" fontId="5" fillId="0" borderId="0" xfId="0" applyFont="1" applyAlignment="1">
      <alignment vertical="top"/>
    </xf>
    <xf numFmtId="0" fontId="1" fillId="0" borderId="2" xfId="0" applyFont="1" applyBorder="1" applyAlignment="1">
      <alignment horizontal="left" vertical="top"/>
    </xf>
    <xf numFmtId="0" fontId="1" fillId="0" borderId="1" xfId="0" applyFont="1" applyBorder="1" applyAlignment="1">
      <alignment horizontal="left"/>
    </xf>
    <xf numFmtId="3" fontId="2" fillId="0" borderId="0" xfId="0" applyNumberFormat="1" applyFont="1" applyAlignment="1"/>
    <xf numFmtId="3" fontId="2" fillId="0" borderId="0" xfId="0" applyNumberFormat="1" applyFont="1" applyFill="1" applyAlignment="1"/>
    <xf numFmtId="3" fontId="0" fillId="0" borderId="0" xfId="0" applyNumberFormat="1" applyFont="1" applyFill="1" applyAlignment="1"/>
    <xf numFmtId="0" fontId="1" fillId="0" borderId="2" xfId="0" applyFont="1" applyBorder="1" applyAlignment="1" applyProtection="1">
      <alignment horizontal="left" vertical="top"/>
      <protection locked="0"/>
    </xf>
    <xf numFmtId="0" fontId="1" fillId="0" borderId="3" xfId="0" applyFont="1" applyFill="1" applyBorder="1" applyAlignment="1" applyProtection="1">
      <alignment vertical="top" wrapText="1"/>
      <protection locked="0"/>
    </xf>
    <xf numFmtId="0" fontId="1" fillId="0" borderId="3" xfId="0" quotePrefix="1" applyFont="1" applyBorder="1" applyAlignment="1" applyProtection="1">
      <alignment horizontal="left" vertical="top" wrapText="1" inden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164" fontId="2" fillId="0" borderId="0" xfId="0" applyNumberFormat="1" applyFont="1" applyFill="1" applyAlignment="1" applyProtection="1">
      <alignment horizontal="right" indent="5"/>
    </xf>
    <xf numFmtId="164" fontId="2" fillId="0" borderId="0" xfId="0" applyNumberFormat="1" applyFont="1" applyAlignment="1">
      <alignment horizontal="right" indent="5"/>
    </xf>
    <xf numFmtId="0" fontId="1" fillId="0" borderId="3" xfId="0" applyFont="1" applyFill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 indent="1"/>
    </xf>
    <xf numFmtId="0" fontId="1" fillId="0" borderId="3" xfId="0" applyFont="1" applyBorder="1" applyAlignment="1">
      <alignment horizontal="left" vertical="top" wrapText="1"/>
    </xf>
    <xf numFmtId="16" fontId="5" fillId="0" borderId="0" xfId="0" quotePrefix="1" applyNumberFormat="1" applyFont="1" applyAlignment="1">
      <alignment horizontal="left" vertical="top"/>
    </xf>
    <xf numFmtId="0" fontId="1" fillId="0" borderId="2" xfId="0" applyFont="1" applyBorder="1" applyAlignment="1"/>
    <xf numFmtId="0" fontId="1" fillId="0" borderId="2" xfId="0" applyFont="1" applyBorder="1" applyAlignment="1">
      <alignment horizontal="left" indent="1"/>
    </xf>
    <xf numFmtId="0" fontId="1" fillId="0" borderId="0" xfId="0" quotePrefix="1" applyFont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 indent="1"/>
      <protection locked="0"/>
    </xf>
    <xf numFmtId="164" fontId="2" fillId="0" borderId="0" xfId="0" applyNumberFormat="1" applyFont="1" applyAlignment="1">
      <alignment horizontal="right" indent="1"/>
    </xf>
    <xf numFmtId="164" fontId="2" fillId="0" borderId="1" xfId="0" applyNumberFormat="1" applyFont="1" applyBorder="1" applyAlignment="1">
      <alignment horizontal="right" indent="1"/>
    </xf>
    <xf numFmtId="3" fontId="2" fillId="0" borderId="1" xfId="0" applyNumberFormat="1" applyFont="1" applyBorder="1" applyAlignment="1"/>
    <xf numFmtId="0" fontId="1" fillId="0" borderId="2" xfId="0" quotePrefix="1" applyFont="1" applyBorder="1" applyAlignment="1" applyProtection="1">
      <alignment horizontal="left"/>
      <protection locked="0"/>
    </xf>
    <xf numFmtId="3" fontId="1" fillId="0" borderId="0" xfId="0" applyNumberFormat="1" applyFont="1" applyFill="1" applyBorder="1" applyAlignment="1">
      <alignment vertical="top" wrapText="1"/>
    </xf>
    <xf numFmtId="3" fontId="1" fillId="0" borderId="0" xfId="0" applyNumberFormat="1" applyFont="1" applyBorder="1" applyAlignment="1">
      <alignment horizontal="left" vertical="top" wrapText="1" indent="1"/>
    </xf>
    <xf numFmtId="166" fontId="1" fillId="0" borderId="0" xfId="0" applyNumberFormat="1" applyFont="1"/>
    <xf numFmtId="0" fontId="1" fillId="0" borderId="3" xfId="0" quotePrefix="1" applyFont="1" applyBorder="1" applyAlignment="1" applyProtection="1">
      <alignment vertical="top" wrapText="1"/>
      <protection locked="0"/>
    </xf>
    <xf numFmtId="166" fontId="1" fillId="0" borderId="0" xfId="0" applyNumberFormat="1" applyFont="1" applyAlignment="1" applyProtection="1">
      <alignment horizontal="right" indent="3"/>
      <protection locked="0"/>
    </xf>
    <xf numFmtId="0" fontId="1" fillId="0" borderId="2" xfId="0" applyFont="1" applyBorder="1"/>
    <xf numFmtId="3" fontId="1" fillId="0" borderId="3" xfId="0" applyNumberFormat="1" applyFont="1" applyBorder="1"/>
    <xf numFmtId="3" fontId="1" fillId="0" borderId="3" xfId="0" applyNumberFormat="1" applyFont="1" applyBorder="1" applyAlignment="1">
      <alignment horizontal="left" indent="1"/>
    </xf>
    <xf numFmtId="0" fontId="1" fillId="0" borderId="3" xfId="0" quotePrefix="1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3" xfId="0" quotePrefix="1" applyFont="1" applyBorder="1" applyAlignment="1">
      <alignment horizontal="left" vertical="top" wrapText="1" indent="1"/>
    </xf>
    <xf numFmtId="166" fontId="1" fillId="0" borderId="0" xfId="0" applyNumberFormat="1" applyFont="1" applyAlignment="1">
      <alignment horizontal="right" indent="3"/>
    </xf>
    <xf numFmtId="166" fontId="1" fillId="0" borderId="0" xfId="0" applyNumberFormat="1" applyFont="1" applyAlignment="1">
      <alignment horizontal="right" indent="4"/>
    </xf>
    <xf numFmtId="166" fontId="1" fillId="0" borderId="0" xfId="0" applyNumberFormat="1" applyFont="1" applyAlignment="1">
      <alignment horizontal="right" indent="2"/>
    </xf>
    <xf numFmtId="0" fontId="16" fillId="0" borderId="0" xfId="2" applyFont="1" applyAlignment="1" applyProtection="1">
      <alignment vertical="top"/>
    </xf>
    <xf numFmtId="0" fontId="6" fillId="0" borderId="0" xfId="0" applyFont="1" applyAlignment="1">
      <alignment vertical="top" wrapText="1"/>
    </xf>
    <xf numFmtId="0" fontId="1" fillId="0" borderId="3" xfId="0" applyFont="1" applyBorder="1" applyAlignment="1">
      <alignment vertical="top"/>
    </xf>
    <xf numFmtId="0" fontId="1" fillId="0" borderId="0" xfId="0" applyFont="1" applyFill="1" applyAlignment="1">
      <alignment horizontal="left"/>
    </xf>
    <xf numFmtId="49" fontId="1" fillId="0" borderId="0" xfId="0" applyNumberFormat="1" applyFont="1" applyFill="1" applyAlignment="1">
      <alignment horizontal="left"/>
    </xf>
    <xf numFmtId="0" fontId="5" fillId="0" borderId="0" xfId="0" applyFont="1" applyAlignment="1">
      <alignment horizontal="left"/>
    </xf>
    <xf numFmtId="0" fontId="1" fillId="0" borderId="0" xfId="0" quotePrefix="1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1" xfId="0" applyFont="1" applyBorder="1" applyAlignment="1"/>
    <xf numFmtId="3" fontId="2" fillId="0" borderId="0" xfId="0" applyNumberFormat="1" applyFont="1" applyFill="1" applyAlignment="1">
      <alignment horizontal="right" indent="4"/>
    </xf>
    <xf numFmtId="3" fontId="0" fillId="0" borderId="0" xfId="0" applyNumberFormat="1" applyFont="1" applyFill="1" applyAlignment="1">
      <alignment horizontal="right" indent="4"/>
    </xf>
    <xf numFmtId="3" fontId="2" fillId="0" borderId="0" xfId="0" applyNumberFormat="1" applyFont="1" applyAlignment="1">
      <alignment horizontal="right" indent="3"/>
    </xf>
    <xf numFmtId="0" fontId="5" fillId="0" borderId="0" xfId="6" quotePrefix="1" applyFont="1" applyAlignment="1">
      <alignment horizontal="left" vertical="top"/>
    </xf>
    <xf numFmtId="3" fontId="23" fillId="0" borderId="0" xfId="0" applyNumberFormat="1" applyFont="1" applyFill="1"/>
    <xf numFmtId="164" fontId="0" fillId="0" borderId="0" xfId="0" applyNumberFormat="1" applyAlignment="1">
      <alignment horizontal="right" indent="2"/>
    </xf>
    <xf numFmtId="164" fontId="0" fillId="0" borderId="2" xfId="0" applyNumberFormat="1" applyBorder="1" applyAlignment="1">
      <alignment horizontal="right" indent="2"/>
    </xf>
    <xf numFmtId="164" fontId="2" fillId="0" borderId="1" xfId="0" applyNumberFormat="1" applyFont="1" applyBorder="1" applyAlignment="1">
      <alignment horizontal="right" indent="2"/>
    </xf>
    <xf numFmtId="165" fontId="0" fillId="0" borderId="0" xfId="0" applyNumberFormat="1"/>
    <xf numFmtId="0" fontId="19" fillId="0" borderId="0" xfId="2" applyFont="1" applyBorder="1" applyAlignment="1" applyProtection="1">
      <alignment vertical="top"/>
    </xf>
    <xf numFmtId="165" fontId="2" fillId="0" borderId="0" xfId="0" applyNumberFormat="1" applyFont="1" applyFill="1"/>
    <xf numFmtId="0" fontId="0" fillId="0" borderId="3" xfId="0" quotePrefix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 vertical="top"/>
    </xf>
    <xf numFmtId="3" fontId="1" fillId="0" borderId="3" xfId="0" applyNumberFormat="1" applyFont="1" applyFill="1" applyBorder="1" applyAlignment="1">
      <alignment vertical="top" wrapText="1"/>
    </xf>
    <xf numFmtId="3" fontId="1" fillId="0" borderId="3" xfId="0" applyNumberFormat="1" applyFont="1" applyBorder="1" applyAlignment="1">
      <alignment horizontal="left" vertical="top" wrapText="1" indent="1"/>
    </xf>
    <xf numFmtId="3" fontId="1" fillId="0" borderId="3" xfId="0" applyNumberFormat="1" applyFont="1" applyFill="1" applyBorder="1" applyAlignment="1">
      <alignment horizontal="left" vertical="top" wrapText="1" indent="1"/>
    </xf>
    <xf numFmtId="0" fontId="2" fillId="0" borderId="0" xfId="0" applyNumberFormat="1" applyFont="1" applyBorder="1" applyAlignment="1">
      <alignment horizontal="left"/>
    </xf>
    <xf numFmtId="3" fontId="2" fillId="0" borderId="0" xfId="0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2" xfId="0" applyNumberFormat="1" applyFont="1" applyBorder="1" applyAlignment="1">
      <alignment horizontal="left"/>
    </xf>
    <xf numFmtId="3" fontId="1" fillId="0" borderId="2" xfId="0" applyNumberFormat="1" applyFont="1" applyFill="1" applyBorder="1" applyAlignment="1">
      <alignment horizontal="right" wrapText="1"/>
    </xf>
    <xf numFmtId="3" fontId="1" fillId="0" borderId="2" xfId="0" applyNumberFormat="1" applyFont="1" applyBorder="1" applyAlignment="1">
      <alignment horizontal="right" wrapText="1"/>
    </xf>
    <xf numFmtId="3" fontId="2" fillId="0" borderId="2" xfId="0" applyNumberFormat="1" applyFont="1" applyFill="1" applyBorder="1" applyAlignment="1">
      <alignment horizontal="right"/>
    </xf>
    <xf numFmtId="0" fontId="0" fillId="0" borderId="3" xfId="0" applyBorder="1" applyAlignment="1">
      <alignment vertical="top" wrapText="1"/>
    </xf>
    <xf numFmtId="0" fontId="0" fillId="0" borderId="3" xfId="0" applyBorder="1" applyAlignment="1">
      <alignment horizontal="center"/>
    </xf>
    <xf numFmtId="0" fontId="0" fillId="0" borderId="2" xfId="0" applyBorder="1"/>
    <xf numFmtId="3" fontId="1" fillId="0" borderId="3" xfId="0" applyNumberFormat="1" applyFont="1" applyFill="1" applyBorder="1" applyAlignment="1">
      <alignment horizontal="left" vertical="top" wrapText="1"/>
    </xf>
    <xf numFmtId="0" fontId="3" fillId="0" borderId="0" xfId="0" quotePrefix="1" applyFont="1" applyBorder="1" applyAlignment="1">
      <alignment vertical="top" wrapText="1"/>
    </xf>
    <xf numFmtId="0" fontId="3" fillId="0" borderId="0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vertical="top" wrapText="1"/>
    </xf>
    <xf numFmtId="0" fontId="0" fillId="0" borderId="3" xfId="0" quotePrefix="1" applyBorder="1" applyAlignment="1">
      <alignment horizontal="center"/>
    </xf>
    <xf numFmtId="0" fontId="0" fillId="0" borderId="3" xfId="0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1" xfId="0" quotePrefix="1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2" fillId="0" borderId="0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/>
    </xf>
    <xf numFmtId="0" fontId="0" fillId="0" borderId="3" xfId="0" quotePrefix="1" applyBorder="1"/>
    <xf numFmtId="0" fontId="0" fillId="0" borderId="3" xfId="0" applyBorder="1"/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6" fillId="0" borderId="0" xfId="0" applyFont="1" applyAlignment="1">
      <alignment vertical="top" wrapText="1"/>
    </xf>
    <xf numFmtId="0" fontId="12" fillId="0" borderId="0" xfId="0" applyFont="1" applyAlignment="1">
      <alignment wrapText="1"/>
    </xf>
    <xf numFmtId="0" fontId="1" fillId="0" borderId="1" xfId="0" quotePrefix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3" fontId="1" fillId="0" borderId="3" xfId="2" applyNumberFormat="1" applyFont="1" applyBorder="1" applyAlignment="1" applyProtection="1">
      <alignment horizontal="center"/>
    </xf>
    <xf numFmtId="0" fontId="5" fillId="0" borderId="0" xfId="5" applyFont="1" applyAlignment="1">
      <alignment vertical="top" wrapText="1"/>
    </xf>
    <xf numFmtId="0" fontId="1" fillId="0" borderId="1" xfId="5" applyFont="1" applyBorder="1" applyAlignment="1">
      <alignment vertical="top" wrapText="1"/>
    </xf>
    <xf numFmtId="0" fontId="1" fillId="0" borderId="2" xfId="5" applyFont="1" applyBorder="1" applyAlignment="1">
      <alignment vertical="top" wrapText="1"/>
    </xf>
    <xf numFmtId="49" fontId="1" fillId="0" borderId="0" xfId="0" applyNumberFormat="1" applyFont="1"/>
    <xf numFmtId="0" fontId="2" fillId="0" borderId="2" xfId="0" applyFont="1" applyBorder="1"/>
    <xf numFmtId="0" fontId="12" fillId="0" borderId="0" xfId="0" applyFont="1" applyBorder="1" applyAlignment="1"/>
    <xf numFmtId="0" fontId="0" fillId="0" borderId="0" xfId="0" applyBorder="1"/>
  </cellXfs>
  <cellStyles count="11">
    <cellStyle name="Alaviite" xfId="1" xr:uid="{00000000-0005-0000-0000-000000000000}"/>
    <cellStyle name="Hyperlinkki" xfId="2" builtinId="8"/>
    <cellStyle name="Hyperlinkki 2" xfId="8" xr:uid="{00000000-0005-0000-0000-000002000000}"/>
    <cellStyle name="Lisätiedot" xfId="3" xr:uid="{00000000-0005-0000-0000-000003000000}"/>
    <cellStyle name="Normaali" xfId="0" builtinId="0"/>
    <cellStyle name="Normaali 2" xfId="5" xr:uid="{00000000-0005-0000-0000-000005000000}"/>
    <cellStyle name="Normaali 4" xfId="10" xr:uid="{00000000-0005-0000-0000-000006000000}"/>
    <cellStyle name="Normaali 6" xfId="9" xr:uid="{00000000-0005-0000-0000-000007000000}"/>
    <cellStyle name="Normaali 8" xfId="7" xr:uid="{00000000-0005-0000-0000-000008000000}"/>
    <cellStyle name="Otsikko" xfId="4" builtinId="15" customBuiltin="1"/>
    <cellStyle name="Otsikko_taulu" xfId="6" xr:uid="{00000000-0005-0000-0000-00000A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7783"/>
      <rgbColor rgb="000000FF"/>
      <rgbColor rgb="00095AA6"/>
      <rgbColor rgb="00A32B0D"/>
      <rgbColor rgb="00FF8500"/>
      <rgbColor rgb="00800000"/>
      <rgbColor rgb="00008000"/>
      <rgbColor rgb="00000080"/>
      <rgbColor rgb="00808000"/>
      <rgbColor rgb="00800080"/>
      <rgbColor rgb="00008080"/>
      <rgbColor rgb="00454600"/>
      <rgbColor rgb="00808080"/>
      <rgbColor rgb="009900CC"/>
      <rgbColor rgb="00CC0099"/>
      <rgbColor rgb="000000FF"/>
      <rgbColor rgb="00009999"/>
      <rgbColor rgb="009966FF"/>
      <rgbColor rgb="00FF66FF"/>
      <rgbColor rgb="003399FF"/>
      <rgbColor rgb="0001835E"/>
      <rgbColor rgb="00454600"/>
      <rgbColor rgb="006EBB1F"/>
      <rgbColor rgb="005C005D"/>
      <rgbColor rgb="00FF8500"/>
      <rgbColor rgb="00007783"/>
      <rgbColor rgb="00095AA6"/>
      <rgbColor rgb="00F20017"/>
      <rgbColor rgb="00A32B0D"/>
      <rgbColor rgb="005C005D"/>
      <rgbColor rgb="00CCFFFF"/>
      <rgbColor rgb="00CCFFCC"/>
      <rgbColor rgb="00FFFF99"/>
      <rgbColor rgb="0099CCFF"/>
      <rgbColor rgb="0001835E"/>
      <rgbColor rgb="00CC99FF"/>
      <rgbColor rgb="00FFCC99"/>
      <rgbColor rgb="003366FF"/>
      <rgbColor rgb="0033CCCC"/>
      <rgbColor rgb="0099CC00"/>
      <rgbColor rgb="00F20017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6EBB1F"/>
      <rgbColor rgb="00333399"/>
      <rgbColor rgb="00454600"/>
    </indexedColors>
    <mruColors>
      <color rgb="FFBFBFBF"/>
      <color rgb="FF8C8B8D"/>
      <color rgb="FF662584"/>
      <color rgb="FFAE5FD2"/>
      <color rgb="FF003580"/>
      <color rgb="FF558ED5"/>
      <color rgb="FF00AC62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hartsheet" Target="chartsheets/sheet6.xml"/><Relationship Id="rId18" Type="http://schemas.openxmlformats.org/officeDocument/2006/relationships/worksheet" Target="worksheets/sheet10.xml"/><Relationship Id="rId26" Type="http://schemas.openxmlformats.org/officeDocument/2006/relationships/worksheet" Target="worksheets/sheet14.xml"/><Relationship Id="rId3" Type="http://schemas.openxmlformats.org/officeDocument/2006/relationships/chartsheet" Target="chartsheets/sheet1.xml"/><Relationship Id="rId21" Type="http://schemas.openxmlformats.org/officeDocument/2006/relationships/chartsheet" Target="chartsheets/sheet10.xml"/><Relationship Id="rId34" Type="http://schemas.openxmlformats.org/officeDocument/2006/relationships/calcChain" Target="calcChain.xml"/><Relationship Id="rId7" Type="http://schemas.openxmlformats.org/officeDocument/2006/relationships/chartsheet" Target="chartsheets/sheet3.xml"/><Relationship Id="rId12" Type="http://schemas.openxmlformats.org/officeDocument/2006/relationships/worksheet" Target="worksheets/sheet7.xml"/><Relationship Id="rId17" Type="http://schemas.openxmlformats.org/officeDocument/2006/relationships/chartsheet" Target="chartsheets/sheet8.xml"/><Relationship Id="rId25" Type="http://schemas.openxmlformats.org/officeDocument/2006/relationships/chartsheet" Target="chartsheets/sheet12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9.xml"/><Relationship Id="rId20" Type="http://schemas.openxmlformats.org/officeDocument/2006/relationships/worksheet" Target="worksheets/sheet11.xml"/><Relationship Id="rId29" Type="http://schemas.openxmlformats.org/officeDocument/2006/relationships/chartsheet" Target="chartsheets/sheet1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hartsheet" Target="chartsheets/sheet5.xml"/><Relationship Id="rId24" Type="http://schemas.openxmlformats.org/officeDocument/2006/relationships/worksheet" Target="worksheets/sheet13.xml"/><Relationship Id="rId32" Type="http://schemas.openxmlformats.org/officeDocument/2006/relationships/styles" Target="styles.xml"/><Relationship Id="rId5" Type="http://schemas.openxmlformats.org/officeDocument/2006/relationships/chartsheet" Target="chartsheets/sheet2.xml"/><Relationship Id="rId15" Type="http://schemas.openxmlformats.org/officeDocument/2006/relationships/chartsheet" Target="chartsheets/sheet7.xml"/><Relationship Id="rId23" Type="http://schemas.openxmlformats.org/officeDocument/2006/relationships/chartsheet" Target="chartsheets/sheet11.xml"/><Relationship Id="rId28" Type="http://schemas.openxmlformats.org/officeDocument/2006/relationships/worksheet" Target="worksheets/sheet15.xml"/><Relationship Id="rId10" Type="http://schemas.openxmlformats.org/officeDocument/2006/relationships/worksheet" Target="worksheets/sheet6.xml"/><Relationship Id="rId19" Type="http://schemas.openxmlformats.org/officeDocument/2006/relationships/chartsheet" Target="chartsheets/sheet9.xml"/><Relationship Id="rId31" Type="http://schemas.openxmlformats.org/officeDocument/2006/relationships/theme" Target="theme/theme1.xml"/><Relationship Id="rId4" Type="http://schemas.openxmlformats.org/officeDocument/2006/relationships/worksheet" Target="worksheets/sheet3.xml"/><Relationship Id="rId9" Type="http://schemas.openxmlformats.org/officeDocument/2006/relationships/chartsheet" Target="chartsheets/sheet4.xml"/><Relationship Id="rId14" Type="http://schemas.openxmlformats.org/officeDocument/2006/relationships/worksheet" Target="worksheets/sheet8.xml"/><Relationship Id="rId22" Type="http://schemas.openxmlformats.org/officeDocument/2006/relationships/worksheet" Target="worksheets/sheet12.xml"/><Relationship Id="rId27" Type="http://schemas.openxmlformats.org/officeDocument/2006/relationships/chartsheet" Target="chartsheets/sheet13.xml"/><Relationship Id="rId30" Type="http://schemas.openxmlformats.org/officeDocument/2006/relationships/worksheet" Target="worksheets/sheet16.xml"/><Relationship Id="rId8" Type="http://schemas.openxmlformats.org/officeDocument/2006/relationships/worksheet" Target="worksheets/sheet5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55891564279104"/>
          <c:y val="0.19124230747752274"/>
          <c:w val="0.71908707063790944"/>
          <c:h val="0.681279052884346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'Data 1'!$B$4</c:f>
              <c:strCache>
                <c:ptCount val="1"/>
                <c:pt idx="0">
                  <c:v>Maternity pack/cash benefit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1'!$A$6:$A$48</c:f>
              <c:numCache>
                <c:formatCode>General</c:formatCode>
                <c:ptCount val="43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</c:numCache>
            </c:numRef>
          </c:cat>
          <c:val>
            <c:numRef>
              <c:f>'Data 1'!$B$6:$B$48</c:f>
              <c:numCache>
                <c:formatCode>#,##0</c:formatCode>
                <c:ptCount val="43"/>
                <c:pt idx="0">
                  <c:v>52847</c:v>
                </c:pt>
                <c:pt idx="1">
                  <c:v>53358</c:v>
                </c:pt>
                <c:pt idx="2">
                  <c:v>52378</c:v>
                </c:pt>
                <c:pt idx="3">
                  <c:v>49086</c:v>
                </c:pt>
                <c:pt idx="4">
                  <c:v>50621</c:v>
                </c:pt>
                <c:pt idx="5">
                  <c:v>52356</c:v>
                </c:pt>
                <c:pt idx="6">
                  <c:v>51646</c:v>
                </c:pt>
                <c:pt idx="7">
                  <c:v>54166</c:v>
                </c:pt>
                <c:pt idx="8">
                  <c:v>55389</c:v>
                </c:pt>
                <c:pt idx="9">
                  <c:v>53537</c:v>
                </c:pt>
                <c:pt idx="10">
                  <c:v>50759</c:v>
                </c:pt>
                <c:pt idx="11">
                  <c:v>49740</c:v>
                </c:pt>
                <c:pt idx="12">
                  <c:v>52230</c:v>
                </c:pt>
                <c:pt idx="13">
                  <c:v>52488</c:v>
                </c:pt>
                <c:pt idx="14">
                  <c:v>54615</c:v>
                </c:pt>
                <c:pt idx="15">
                  <c:v>55859</c:v>
                </c:pt>
                <c:pt idx="16">
                  <c:v>54200</c:v>
                </c:pt>
                <c:pt idx="17">
                  <c:v>54628</c:v>
                </c:pt>
                <c:pt idx="18">
                  <c:v>46680</c:v>
                </c:pt>
                <c:pt idx="19">
                  <c:v>45579</c:v>
                </c:pt>
                <c:pt idx="20">
                  <c:v>45620</c:v>
                </c:pt>
                <c:pt idx="21">
                  <c:v>43965</c:v>
                </c:pt>
                <c:pt idx="22">
                  <c:v>46210</c:v>
                </c:pt>
                <c:pt idx="23">
                  <c:v>43155</c:v>
                </c:pt>
                <c:pt idx="24">
                  <c:v>44540</c:v>
                </c:pt>
                <c:pt idx="25">
                  <c:v>44110</c:v>
                </c:pt>
                <c:pt idx="26">
                  <c:v>43116</c:v>
                </c:pt>
                <c:pt idx="27">
                  <c:v>42834</c:v>
                </c:pt>
                <c:pt idx="28">
                  <c:v>43021</c:v>
                </c:pt>
                <c:pt idx="29">
                  <c:v>41386</c:v>
                </c:pt>
                <c:pt idx="30">
                  <c:v>40181</c:v>
                </c:pt>
                <c:pt idx="31">
                  <c:v>39550</c:v>
                </c:pt>
                <c:pt idx="32">
                  <c:v>38779</c:v>
                </c:pt>
                <c:pt idx="33">
                  <c:v>42532</c:v>
                </c:pt>
                <c:pt idx="34">
                  <c:v>39445</c:v>
                </c:pt>
                <c:pt idx="35">
                  <c:v>40197</c:v>
                </c:pt>
                <c:pt idx="36">
                  <c:v>39321</c:v>
                </c:pt>
                <c:pt idx="37">
                  <c:v>38245</c:v>
                </c:pt>
                <c:pt idx="38">
                  <c:v>37834</c:v>
                </c:pt>
                <c:pt idx="39">
                  <c:v>37712</c:v>
                </c:pt>
                <c:pt idx="40">
                  <c:v>37110</c:v>
                </c:pt>
                <c:pt idx="41">
                  <c:v>35466</c:v>
                </c:pt>
                <c:pt idx="42">
                  <c:v>34489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EB-41C9-9BB0-DC7D3CEA2CA5}"/>
            </c:ext>
          </c:extLst>
        </c:ser>
        <c:ser>
          <c:idx val="2"/>
          <c:order val="1"/>
          <c:tx>
            <c:strRef>
              <c:f>'Data 1'!$C$4</c:f>
              <c:strCache>
                <c:ptCount val="1"/>
                <c:pt idx="0">
                  <c:v>Cash benefit only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1'!$A$6:$A$48</c:f>
              <c:numCache>
                <c:formatCode>General</c:formatCode>
                <c:ptCount val="43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</c:numCache>
            </c:numRef>
          </c:cat>
          <c:val>
            <c:numRef>
              <c:f>'Data 1'!$C$6:$C$48</c:f>
              <c:numCache>
                <c:formatCode>#,##0</c:formatCode>
                <c:ptCount val="43"/>
                <c:pt idx="0">
                  <c:v>14906</c:v>
                </c:pt>
                <c:pt idx="1">
                  <c:v>14184</c:v>
                </c:pt>
                <c:pt idx="2">
                  <c:v>13923</c:v>
                </c:pt>
                <c:pt idx="3">
                  <c:v>15501</c:v>
                </c:pt>
                <c:pt idx="4">
                  <c:v>12655</c:v>
                </c:pt>
                <c:pt idx="5">
                  <c:v>11493</c:v>
                </c:pt>
                <c:pt idx="6">
                  <c:v>12912</c:v>
                </c:pt>
                <c:pt idx="7">
                  <c:v>13541</c:v>
                </c:pt>
                <c:pt idx="8">
                  <c:v>12159</c:v>
                </c:pt>
                <c:pt idx="9">
                  <c:v>11752</c:v>
                </c:pt>
                <c:pt idx="10">
                  <c:v>11907</c:v>
                </c:pt>
                <c:pt idx="11">
                  <c:v>10919</c:v>
                </c:pt>
                <c:pt idx="12">
                  <c:v>9217</c:v>
                </c:pt>
                <c:pt idx="13">
                  <c:v>10751</c:v>
                </c:pt>
                <c:pt idx="14">
                  <c:v>9638</c:v>
                </c:pt>
                <c:pt idx="15">
                  <c:v>9857</c:v>
                </c:pt>
                <c:pt idx="16">
                  <c:v>11898</c:v>
                </c:pt>
                <c:pt idx="17">
                  <c:v>12400</c:v>
                </c:pt>
                <c:pt idx="18">
                  <c:v>16418</c:v>
                </c:pt>
                <c:pt idx="19">
                  <c:v>16341</c:v>
                </c:pt>
                <c:pt idx="20">
                  <c:v>15814</c:v>
                </c:pt>
                <c:pt idx="21">
                  <c:v>15085</c:v>
                </c:pt>
                <c:pt idx="22">
                  <c:v>13706</c:v>
                </c:pt>
                <c:pt idx="23">
                  <c:v>13662</c:v>
                </c:pt>
                <c:pt idx="24">
                  <c:v>13225</c:v>
                </c:pt>
                <c:pt idx="25">
                  <c:v>12052</c:v>
                </c:pt>
                <c:pt idx="26">
                  <c:v>12171</c:v>
                </c:pt>
                <c:pt idx="27">
                  <c:v>13161</c:v>
                </c:pt>
                <c:pt idx="28">
                  <c:v>14749</c:v>
                </c:pt>
                <c:pt idx="29">
                  <c:v>16061</c:v>
                </c:pt>
                <c:pt idx="30">
                  <c:v>17660</c:v>
                </c:pt>
                <c:pt idx="31">
                  <c:v>19199</c:v>
                </c:pt>
                <c:pt idx="32">
                  <c:v>18470</c:v>
                </c:pt>
                <c:pt idx="33">
                  <c:v>18848</c:v>
                </c:pt>
                <c:pt idx="34">
                  <c:v>21441</c:v>
                </c:pt>
                <c:pt idx="35">
                  <c:v>20980</c:v>
                </c:pt>
                <c:pt idx="36">
                  <c:v>20726</c:v>
                </c:pt>
                <c:pt idx="37">
                  <c:v>20633</c:v>
                </c:pt>
                <c:pt idx="38">
                  <c:v>20184</c:v>
                </c:pt>
                <c:pt idx="39">
                  <c:v>20477</c:v>
                </c:pt>
                <c:pt idx="40">
                  <c:v>18710</c:v>
                </c:pt>
                <c:pt idx="41">
                  <c:v>17341</c:v>
                </c:pt>
                <c:pt idx="42">
                  <c:v>15126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EB-41C9-9BB0-DC7D3CEA2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9348864"/>
        <c:axId val="39362944"/>
      </c:barChart>
      <c:catAx>
        <c:axId val="39348864"/>
        <c:scaling>
          <c:orientation val="minMax"/>
        </c:scaling>
        <c:delete val="0"/>
        <c:axPos val="b"/>
        <c:majorGridlines>
          <c:spPr>
            <a:ln w="3175"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3936294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39362944"/>
        <c:scaling>
          <c:orientation val="minMax"/>
          <c:max val="7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out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39348864"/>
        <c:crosses val="autoZero"/>
        <c:crossBetween val="between"/>
        <c:majorUnit val="10000"/>
        <c:minorUnit val="1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Helvetica"/>
          <a:ea typeface="Helvetica"/>
          <a:cs typeface="Helvetica"/>
        </a:defRPr>
      </a:pPr>
      <a:endParaRPr lang="fi-FI"/>
    </a:p>
  </c:txPr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445598285721533E-2"/>
          <c:y val="0.2154531747361367"/>
          <c:w val="0.70007896838982087"/>
          <c:h val="0.682110757431916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8'!$E$4</c:f>
              <c:strCache>
                <c:ptCount val="1"/>
                <c:pt idx="0">
                  <c:v>Home care allowances</c:v>
                </c:pt>
              </c:strCache>
            </c:strRef>
          </c:tx>
          <c:spPr>
            <a:solidFill>
              <a:schemeClr val="accent3"/>
            </a:solidFill>
            <a:ln w="6350">
              <a:solidFill>
                <a:schemeClr val="tx1"/>
              </a:solidFill>
            </a:ln>
          </c:spPr>
          <c:invertIfNegative val="0"/>
          <c:cat>
            <c:numRef>
              <c:f>'Data 8'!$A$18:$A$42</c:f>
              <c:numCache>
                <c:formatCode>General</c:formatCode>
                <c:ptCount val="25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</c:numCache>
            </c:numRef>
          </c:cat>
          <c:val>
            <c:numRef>
              <c:f>'Data 8'!$E$18:$E$42</c:f>
              <c:numCache>
                <c:formatCode>#\ ##0.0</c:formatCode>
                <c:ptCount val="25"/>
                <c:pt idx="0">
                  <c:v>341.17351067815662</c:v>
                </c:pt>
                <c:pt idx="1">
                  <c:v>325.20083333333332</c:v>
                </c:pt>
                <c:pt idx="2">
                  <c:v>313.17661988653327</c:v>
                </c:pt>
                <c:pt idx="3">
                  <c:v>301.07169053440447</c:v>
                </c:pt>
                <c:pt idx="4">
                  <c:v>294.39054170249352</c:v>
                </c:pt>
                <c:pt idx="5">
                  <c:v>287.99478349812478</c:v>
                </c:pt>
                <c:pt idx="6">
                  <c:v>282.66937212863706</c:v>
                </c:pt>
                <c:pt idx="7">
                  <c:v>322.01329921835463</c:v>
                </c:pt>
                <c:pt idx="8">
                  <c:v>316.5767904509284</c:v>
                </c:pt>
                <c:pt idx="9">
                  <c:v>309.49606179460915</c:v>
                </c:pt>
                <c:pt idx="10">
                  <c:v>296.82571453841376</c:v>
                </c:pt>
                <c:pt idx="11">
                  <c:v>317.25407296083915</c:v>
                </c:pt>
                <c:pt idx="12">
                  <c:v>320.64164753259979</c:v>
                </c:pt>
                <c:pt idx="13">
                  <c:v>306.44820414675769</c:v>
                </c:pt>
                <c:pt idx="14">
                  <c:v>309.50058875564105</c:v>
                </c:pt>
                <c:pt idx="15">
                  <c:v>312.44444247205234</c:v>
                </c:pt>
                <c:pt idx="16">
                  <c:v>300.17036513513511</c:v>
                </c:pt>
                <c:pt idx="17">
                  <c:v>287.14137031286435</c:v>
                </c:pt>
                <c:pt idx="18">
                  <c:v>274.8486734456053</c:v>
                </c:pt>
                <c:pt idx="19">
                  <c:v>257.37305057075099</c:v>
                </c:pt>
                <c:pt idx="20">
                  <c:v>233.44179748811342</c:v>
                </c:pt>
                <c:pt idx="21">
                  <c:v>212.01246350379947</c:v>
                </c:pt>
                <c:pt idx="22">
                  <c:v>199.43344986636399</c:v>
                </c:pt>
                <c:pt idx="23">
                  <c:v>177.53621060101253</c:v>
                </c:pt>
                <c:pt idx="24">
                  <c:v>164.06332465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C1-43DE-AB3B-4B0F2B8E2A9A}"/>
            </c:ext>
          </c:extLst>
        </c:ser>
        <c:ser>
          <c:idx val="1"/>
          <c:order val="1"/>
          <c:tx>
            <c:strRef>
              <c:f>'Data 8'!$F$4</c:f>
              <c:strCache>
                <c:ptCount val="1"/>
                <c:pt idx="0">
                  <c:v>Home care supplements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8'!$A$18:$A$42</c:f>
              <c:numCache>
                <c:formatCode>General</c:formatCode>
                <c:ptCount val="25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</c:numCache>
            </c:numRef>
          </c:cat>
          <c:val>
            <c:numRef>
              <c:f>'Data 8'!$F$18:$F$42</c:f>
              <c:numCache>
                <c:formatCode>#\ ##0.0</c:formatCode>
                <c:ptCount val="25"/>
                <c:pt idx="0">
                  <c:v>161.70359685275386</c:v>
                </c:pt>
                <c:pt idx="1">
                  <c:v>152.10766666666666</c:v>
                </c:pt>
                <c:pt idx="2">
                  <c:v>140.82148701104805</c:v>
                </c:pt>
                <c:pt idx="3">
                  <c:v>127.16594481313307</c:v>
                </c:pt>
                <c:pt idx="4">
                  <c:v>117.06515907136715</c:v>
                </c:pt>
                <c:pt idx="5">
                  <c:v>108.37482100238662</c:v>
                </c:pt>
                <c:pt idx="6">
                  <c:v>99.96676875957121</c:v>
                </c:pt>
                <c:pt idx="7">
                  <c:v>92.468661080807522</c:v>
                </c:pt>
                <c:pt idx="8">
                  <c:v>84.873491379310352</c:v>
                </c:pt>
                <c:pt idx="9">
                  <c:v>75.001856338382751</c:v>
                </c:pt>
                <c:pt idx="10">
                  <c:v>63.876324372843605</c:v>
                </c:pt>
                <c:pt idx="11">
                  <c:v>60.751962765034968</c:v>
                </c:pt>
                <c:pt idx="12">
                  <c:v>58.499968967041958</c:v>
                </c:pt>
                <c:pt idx="13">
                  <c:v>52.569726003116187</c:v>
                </c:pt>
                <c:pt idx="14">
                  <c:v>51.037236784604275</c:v>
                </c:pt>
                <c:pt idx="15">
                  <c:v>51.156770390271653</c:v>
                </c:pt>
                <c:pt idx="16">
                  <c:v>49.807150045185807</c:v>
                </c:pt>
                <c:pt idx="17">
                  <c:v>48.98770790535076</c:v>
                </c:pt>
                <c:pt idx="18">
                  <c:v>46.533617736038238</c:v>
                </c:pt>
                <c:pt idx="19">
                  <c:v>42.907877298581724</c:v>
                </c:pt>
                <c:pt idx="20">
                  <c:v>39.155918140582386</c:v>
                </c:pt>
                <c:pt idx="21">
                  <c:v>34.705810375507035</c:v>
                </c:pt>
                <c:pt idx="22">
                  <c:v>30.907448813911191</c:v>
                </c:pt>
                <c:pt idx="23">
                  <c:v>26.789503758931939</c:v>
                </c:pt>
                <c:pt idx="24">
                  <c:v>22.700107829999997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C1-43DE-AB3B-4B0F2B8E2A9A}"/>
            </c:ext>
          </c:extLst>
        </c:ser>
        <c:ser>
          <c:idx val="2"/>
          <c:order val="2"/>
          <c:tx>
            <c:strRef>
              <c:f>'Data 8'!$G$4</c:f>
              <c:strCache>
                <c:ptCount val="1"/>
                <c:pt idx="0">
                  <c:v>Private day care allowances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8'!$A$18:$A$42</c:f>
              <c:numCache>
                <c:formatCode>General</c:formatCode>
                <c:ptCount val="25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</c:numCache>
            </c:numRef>
          </c:cat>
          <c:val>
            <c:numRef>
              <c:f>'Data 8'!$G$18:$G$42</c:f>
              <c:numCache>
                <c:formatCode>#\ ##0.0</c:formatCode>
                <c:ptCount val="25"/>
                <c:pt idx="0">
                  <c:v>22.734863244660922</c:v>
                </c:pt>
                <c:pt idx="1">
                  <c:v>27.087666666666664</c:v>
                </c:pt>
                <c:pt idx="2">
                  <c:v>26.925989847715734</c:v>
                </c:pt>
                <c:pt idx="3">
                  <c:v>26.949074397485155</c:v>
                </c:pt>
                <c:pt idx="4">
                  <c:v>26.536612209802232</c:v>
                </c:pt>
                <c:pt idx="5">
                  <c:v>25.894868735083531</c:v>
                </c:pt>
                <c:pt idx="6">
                  <c:v>26.119908116385915</c:v>
                </c:pt>
                <c:pt idx="7">
                  <c:v>31.726784007197882</c:v>
                </c:pt>
                <c:pt idx="8">
                  <c:v>32.37717175066313</c:v>
                </c:pt>
                <c:pt idx="9">
                  <c:v>34.201084361239893</c:v>
                </c:pt>
                <c:pt idx="10">
                  <c:v>33.982281724550589</c:v>
                </c:pt>
                <c:pt idx="11">
                  <c:v>38.277223525874128</c:v>
                </c:pt>
                <c:pt idx="12">
                  <c:v>39.69525960552712</c:v>
                </c:pt>
                <c:pt idx="13">
                  <c:v>39.516527683039023</c:v>
                </c:pt>
                <c:pt idx="14">
                  <c:v>39.553408188597544</c:v>
                </c:pt>
                <c:pt idx="15">
                  <c:v>39.923575170814964</c:v>
                </c:pt>
                <c:pt idx="16">
                  <c:v>38.910810807010137</c:v>
                </c:pt>
                <c:pt idx="17">
                  <c:v>39.628809217509868</c:v>
                </c:pt>
                <c:pt idx="18">
                  <c:v>36.700467601152553</c:v>
                </c:pt>
                <c:pt idx="19">
                  <c:v>33.453249536247377</c:v>
                </c:pt>
                <c:pt idx="20">
                  <c:v>31.271363603868341</c:v>
                </c:pt>
                <c:pt idx="21">
                  <c:v>27.835460018282411</c:v>
                </c:pt>
                <c:pt idx="22">
                  <c:v>25.492744263514346</c:v>
                </c:pt>
                <c:pt idx="23">
                  <c:v>22.733955134980004</c:v>
                </c:pt>
                <c:pt idx="24">
                  <c:v>19.050540989999998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C1-43DE-AB3B-4B0F2B8E2A9A}"/>
            </c:ext>
          </c:extLst>
        </c:ser>
        <c:ser>
          <c:idx val="3"/>
          <c:order val="3"/>
          <c:tx>
            <c:strRef>
              <c:f>'Data 8'!$H$4</c:f>
              <c:strCache>
                <c:ptCount val="1"/>
                <c:pt idx="0">
                  <c:v>Private day care supplements</c:v>
                </c:pt>
              </c:strCache>
            </c:strRef>
          </c:tx>
          <c:spPr>
            <a:solidFill>
              <a:schemeClr val="accent1"/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8'!$A$18:$A$42</c:f>
              <c:numCache>
                <c:formatCode>General</c:formatCode>
                <c:ptCount val="25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</c:numCache>
            </c:numRef>
          </c:cat>
          <c:val>
            <c:numRef>
              <c:f>'Data 8'!$H$18:$H$42</c:f>
              <c:numCache>
                <c:formatCode>#\ ##0.0</c:formatCode>
                <c:ptCount val="25"/>
                <c:pt idx="0">
                  <c:v>4.3662982390408391</c:v>
                </c:pt>
                <c:pt idx="1">
                  <c:v>5.3579999999999997</c:v>
                </c:pt>
                <c:pt idx="2">
                  <c:v>4.8956345177664966</c:v>
                </c:pt>
                <c:pt idx="3">
                  <c:v>4.4915123995808592</c:v>
                </c:pt>
                <c:pt idx="4">
                  <c:v>4.0081341358555456</c:v>
                </c:pt>
                <c:pt idx="5">
                  <c:v>3.5622570746675759</c:v>
                </c:pt>
                <c:pt idx="6">
                  <c:v>3.1453292496171517</c:v>
                </c:pt>
                <c:pt idx="7">
                  <c:v>2.8472754878254514</c:v>
                </c:pt>
                <c:pt idx="8">
                  <c:v>2.6647877984084882</c:v>
                </c:pt>
                <c:pt idx="9">
                  <c:v>2.6954161321293801</c:v>
                </c:pt>
                <c:pt idx="10">
                  <c:v>2.3888476317152776</c:v>
                </c:pt>
                <c:pt idx="11">
                  <c:v>2.0778761132867132</c:v>
                </c:pt>
                <c:pt idx="12">
                  <c:v>2.0577097372569089</c:v>
                </c:pt>
                <c:pt idx="13">
                  <c:v>1.9112472584953257</c:v>
                </c:pt>
                <c:pt idx="14">
                  <c:v>1.8442797964878517</c:v>
                </c:pt>
                <c:pt idx="15">
                  <c:v>1.8750134677855215</c:v>
                </c:pt>
                <c:pt idx="16">
                  <c:v>1.8889382369087837</c:v>
                </c:pt>
                <c:pt idx="17">
                  <c:v>2.0713534725409062</c:v>
                </c:pt>
                <c:pt idx="18">
                  <c:v>1.9350952699587707</c:v>
                </c:pt>
                <c:pt idx="19">
                  <c:v>1.7655059718205066</c:v>
                </c:pt>
                <c:pt idx="20">
                  <c:v>1.6127453592313001</c:v>
                </c:pt>
                <c:pt idx="21">
                  <c:v>1.3482753505031646</c:v>
                </c:pt>
                <c:pt idx="22">
                  <c:v>1.1875942786228662</c:v>
                </c:pt>
                <c:pt idx="23">
                  <c:v>1.0339337765656655</c:v>
                </c:pt>
                <c:pt idx="24">
                  <c:v>0.80948343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C1-43DE-AB3B-4B0F2B8E2A9A}"/>
            </c:ext>
          </c:extLst>
        </c:ser>
        <c:ser>
          <c:idx val="6"/>
          <c:order val="4"/>
          <c:tx>
            <c:strRef>
              <c:f>'Data 8'!$I$4</c:f>
              <c:strCache>
                <c:ptCount val="1"/>
                <c:pt idx="0">
                  <c:v>Flexible care allowance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6350">
              <a:solidFill>
                <a:srgbClr val="000000"/>
              </a:solidFill>
            </a:ln>
          </c:spPr>
          <c:invertIfNegative val="0"/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2C1-43DE-AB3B-4B0F2B8E2A9A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F2C1-43DE-AB3B-4B0F2B8E2A9A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B15A-43A6-9E3E-E7C5EBF55D8B}"/>
              </c:ext>
            </c:extLst>
          </c:dPt>
          <c:cat>
            <c:numRef>
              <c:f>'Data 8'!$A$18:$A$42</c:f>
              <c:numCache>
                <c:formatCode>General</c:formatCode>
                <c:ptCount val="25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</c:numCache>
            </c:numRef>
          </c:cat>
          <c:val>
            <c:numRef>
              <c:f>'Data 8'!$I$18:$I$42</c:f>
              <c:numCache>
                <c:formatCode>#\ ##0.0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18.375831192567571</c:v>
                </c:pt>
                <c:pt idx="17">
                  <c:v>21.189083048006395</c:v>
                </c:pt>
                <c:pt idx="18">
                  <c:v>20.902627265414168</c:v>
                </c:pt>
                <c:pt idx="19">
                  <c:v>21.101521151174147</c:v>
                </c:pt>
                <c:pt idx="20">
                  <c:v>21.196871191006075</c:v>
                </c:pt>
                <c:pt idx="21">
                  <c:v>22.082765816243342</c:v>
                </c:pt>
                <c:pt idx="22">
                  <c:v>21.107440871206411</c:v>
                </c:pt>
                <c:pt idx="23">
                  <c:v>19.998647636129377</c:v>
                </c:pt>
                <c:pt idx="24">
                  <c:v>22.056101420000001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2C1-43DE-AB3B-4B0F2B8E2A9A}"/>
            </c:ext>
          </c:extLst>
        </c:ser>
        <c:ser>
          <c:idx val="4"/>
          <c:order val="5"/>
          <c:tx>
            <c:strRef>
              <c:f>'Data 8'!$J$4</c:f>
              <c:strCache>
                <c:ptCount val="1"/>
                <c:pt idx="0">
                  <c:v>Part-time care allowance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8'!$A$18:$A$42</c:f>
              <c:numCache>
                <c:formatCode>General</c:formatCode>
                <c:ptCount val="25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</c:numCache>
            </c:numRef>
          </c:cat>
          <c:val>
            <c:numRef>
              <c:f>'Data 8'!$J$18:$J$42</c:f>
              <c:numCache>
                <c:formatCode>#\ ##0.0</c:formatCode>
                <c:ptCount val="25"/>
                <c:pt idx="0">
                  <c:v>1.3550580741850882</c:v>
                </c:pt>
                <c:pt idx="1">
                  <c:v>1.3394999999999999</c:v>
                </c:pt>
                <c:pt idx="2">
                  <c:v>1.4398925052254403</c:v>
                </c:pt>
                <c:pt idx="3">
                  <c:v>1.6983531260915123</c:v>
                </c:pt>
                <c:pt idx="4">
                  <c:v>1.9211401547721407</c:v>
                </c:pt>
                <c:pt idx="5">
                  <c:v>2.2318910671667234</c:v>
                </c:pt>
                <c:pt idx="6">
                  <c:v>6.3727105666156207</c:v>
                </c:pt>
                <c:pt idx="7">
                  <c:v>11.931440139459035</c:v>
                </c:pt>
                <c:pt idx="8">
                  <c:v>11.631798740053052</c:v>
                </c:pt>
                <c:pt idx="9">
                  <c:v>11.394100825714286</c:v>
                </c:pt>
                <c:pt idx="10">
                  <c:v>10.957976723048231</c:v>
                </c:pt>
                <c:pt idx="11">
                  <c:v>10.452102888111888</c:v>
                </c:pt>
                <c:pt idx="12">
                  <c:v>14.21424766013306</c:v>
                </c:pt>
                <c:pt idx="13">
                  <c:v>15.434256469654251</c:v>
                </c:pt>
                <c:pt idx="14">
                  <c:v>16.603534091604523</c:v>
                </c:pt>
                <c:pt idx="15">
                  <c:v>17.791533533778978</c:v>
                </c:pt>
                <c:pt idx="16">
                  <c:v>10.891631755489865</c:v>
                </c:pt>
                <c:pt idx="17">
                  <c:v>10.417094744404739</c:v>
                </c:pt>
                <c:pt idx="18">
                  <c:v>10.723537825384184</c:v>
                </c:pt>
                <c:pt idx="19">
                  <c:v>11.104375146989071</c:v>
                </c:pt>
                <c:pt idx="20">
                  <c:v>11.196757519628759</c:v>
                </c:pt>
                <c:pt idx="21">
                  <c:v>11.238855017348936</c:v>
                </c:pt>
                <c:pt idx="22">
                  <c:v>11.217597667772433</c:v>
                </c:pt>
                <c:pt idx="23">
                  <c:v>10.754050875606453</c:v>
                </c:pt>
                <c:pt idx="24">
                  <c:v>10.41807736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2C1-43DE-AB3B-4B0F2B8E2A9A}"/>
            </c:ext>
          </c:extLst>
        </c:ser>
        <c:ser>
          <c:idx val="5"/>
          <c:order val="6"/>
          <c:tx>
            <c:strRef>
              <c:f>'Data 8'!$K$4</c:f>
              <c:strCache>
                <c:ptCount val="1"/>
                <c:pt idx="0">
                  <c:v>Municipal supplement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8'!$A$18:$A$42</c:f>
              <c:numCache>
                <c:formatCode>General</c:formatCode>
                <c:ptCount val="25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</c:numCache>
            </c:numRef>
          </c:cat>
          <c:val>
            <c:numRef>
              <c:f>'Data 8'!$K$18:$K$42</c:f>
              <c:numCache>
                <c:formatCode>#\ ##0.0</c:formatCode>
                <c:ptCount val="25"/>
                <c:pt idx="0">
                  <c:v>62.633795428999626</c:v>
                </c:pt>
                <c:pt idx="1">
                  <c:v>62.212333333333326</c:v>
                </c:pt>
                <c:pt idx="2">
                  <c:v>62.059366975216477</c:v>
                </c:pt>
                <c:pt idx="3">
                  <c:v>64.776030387705205</c:v>
                </c:pt>
                <c:pt idx="4">
                  <c:v>69.14722441960447</c:v>
                </c:pt>
                <c:pt idx="5">
                  <c:v>70.508028298670311</c:v>
                </c:pt>
                <c:pt idx="6">
                  <c:v>73.163093415007665</c:v>
                </c:pt>
                <c:pt idx="7">
                  <c:v>77.418776359444408</c:v>
                </c:pt>
                <c:pt idx="8">
                  <c:v>78.224845822281168</c:v>
                </c:pt>
                <c:pt idx="9">
                  <c:v>79.924610256549855</c:v>
                </c:pt>
                <c:pt idx="10">
                  <c:v>83.980973762057715</c:v>
                </c:pt>
                <c:pt idx="11">
                  <c:v>104.21760621538461</c:v>
                </c:pt>
                <c:pt idx="12">
                  <c:v>112.90174782973388</c:v>
                </c:pt>
                <c:pt idx="13">
                  <c:v>115.46504589597862</c:v>
                </c:pt>
                <c:pt idx="14">
                  <c:v>112.8183804099591</c:v>
                </c:pt>
                <c:pt idx="15">
                  <c:v>110.69929697084341</c:v>
                </c:pt>
                <c:pt idx="16">
                  <c:v>104.09949026224662</c:v>
                </c:pt>
                <c:pt idx="17">
                  <c:v>104.24234742951853</c:v>
                </c:pt>
                <c:pt idx="18">
                  <c:v>99.996475247844828</c:v>
                </c:pt>
                <c:pt idx="19">
                  <c:v>100.83343866277609</c:v>
                </c:pt>
                <c:pt idx="20">
                  <c:v>98.369350330615504</c:v>
                </c:pt>
                <c:pt idx="21">
                  <c:v>91.348094093060425</c:v>
                </c:pt>
                <c:pt idx="22">
                  <c:v>83.127249692653479</c:v>
                </c:pt>
                <c:pt idx="23">
                  <c:v>65.399717849942689</c:v>
                </c:pt>
                <c:pt idx="24">
                  <c:v>51.5078788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2C1-43DE-AB3B-4B0F2B8E2A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1730432"/>
        <c:axId val="41731968"/>
      </c:barChart>
      <c:catAx>
        <c:axId val="41730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/>
            </a:pPr>
            <a:endParaRPr lang="fi-FI"/>
          </a:p>
        </c:txPr>
        <c:crossAx val="4173196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1731968"/>
        <c:scaling>
          <c:orientation val="minMax"/>
          <c:max val="550"/>
          <c:min val="0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solid"/>
            </a:ln>
          </c:spPr>
        </c:majorGridlines>
        <c:numFmt formatCode="#,##0" sourceLinked="0"/>
        <c:majorTickMark val="out"/>
        <c:minorTickMark val="out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aseline="0"/>
            </a:pPr>
            <a:endParaRPr lang="fi-FI"/>
          </a:p>
        </c:txPr>
        <c:crossAx val="41730432"/>
        <c:crosses val="autoZero"/>
        <c:crossBetween val="between"/>
        <c:majorUnit val="50"/>
        <c:minorUnit val="5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48273675935442"/>
          <c:y val="0.23679001881138795"/>
          <c:w val="0.44668517884539788"/>
          <c:h val="0.65484300298156772"/>
        </c:manualLayout>
      </c:layout>
      <c:doughnutChart>
        <c:varyColors val="1"/>
        <c:ser>
          <c:idx val="0"/>
          <c:order val="0"/>
          <c:tx>
            <c:strRef>
              <c:f>'Data 9'!$C$3</c:f>
              <c:strCache>
                <c:ptCount val="1"/>
                <c:pt idx="0">
                  <c:v>Million euros</c:v>
                </c:pt>
              </c:strCache>
            </c:strRef>
          </c:tx>
          <c:spPr>
            <a:solidFill>
              <a:srgbClr val="9900CC"/>
            </a:solidFill>
            <a:ln w="635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3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877-4C81-BC6F-9CC5BFFD4256}"/>
              </c:ext>
            </c:extLst>
          </c:dPt>
          <c:dPt>
            <c:idx val="1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877-4C81-BC6F-9CC5BFFD4256}"/>
              </c:ext>
            </c:extLst>
          </c:dPt>
          <c:dPt>
            <c:idx val="2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877-4C81-BC6F-9CC5BFFD4256}"/>
              </c:ext>
            </c:extLst>
          </c:dPt>
          <c:dPt>
            <c:idx val="3"/>
            <c:bubble3D val="0"/>
            <c:spPr>
              <a:solidFill>
                <a:schemeClr val="bg1">
                  <a:lumMod val="75000"/>
                </a:schemeClr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877-4C81-BC6F-9CC5BFFD4256}"/>
              </c:ext>
            </c:extLst>
          </c:dPt>
          <c:dPt>
            <c:idx val="4"/>
            <c:bubble3D val="0"/>
            <c:spPr>
              <a:solidFill>
                <a:schemeClr val="bg1">
                  <a:lumMod val="50000"/>
                </a:schemeClr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877-4C81-BC6F-9CC5BFFD4256}"/>
              </c:ext>
            </c:extLst>
          </c:dPt>
          <c:dPt>
            <c:idx val="5"/>
            <c:bubble3D val="0"/>
            <c:spPr>
              <a:solidFill>
                <a:schemeClr val="tx1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3877-4C81-BC6F-9CC5BFFD4256}"/>
              </c:ext>
            </c:extLst>
          </c:dPt>
          <c:dLbls>
            <c:dLbl>
              <c:idx val="1"/>
              <c:layout>
                <c:manualLayout>
                  <c:x val="-0.16231884057971016"/>
                  <c:y val="7.36543909348441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877-4C81-BC6F-9CC5BFFD4256}"/>
                </c:ext>
              </c:extLst>
            </c:dLbl>
            <c:dLbl>
              <c:idx val="2"/>
              <c:layout>
                <c:manualLayout>
                  <c:x val="-0.16618357487922708"/>
                  <c:y val="-5.28801226579350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877-4C81-BC6F-9CC5BFFD4256}"/>
                </c:ext>
              </c:extLst>
            </c:dLbl>
            <c:dLbl>
              <c:idx val="3"/>
              <c:layout>
                <c:manualLayout>
                  <c:x val="-0.18035426731078905"/>
                  <c:y val="-9.06621820787253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877-4C81-BC6F-9CC5BFFD4256}"/>
                </c:ext>
              </c:extLst>
            </c:dLbl>
            <c:dLbl>
              <c:idx val="4"/>
              <c:layout>
                <c:manualLayout>
                  <c:x val="-0.10950080515297911"/>
                  <c:y val="-0.147308781869688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877-4C81-BC6F-9CC5BFFD4256}"/>
                </c:ext>
              </c:extLst>
            </c:dLbl>
            <c:dLbl>
              <c:idx val="5"/>
              <c:layout>
                <c:manualLayout>
                  <c:x val="3.864734299516899E-2"/>
                  <c:y val="-0.158640226628895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877-4C81-BC6F-9CC5BFFD4256}"/>
                </c:ext>
              </c:extLst>
            </c:dLbl>
            <c:numFmt formatCode="0.0\ 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'Data 9'!$A$4:$A$9</c:f>
              <c:strCache>
                <c:ptCount val="6"/>
                <c:pt idx="0">
                  <c:v>Child benefit</c:v>
                </c:pt>
                <c:pt idx="1">
                  <c:v>Maternity, paternity and parental allowances</c:v>
                </c:pt>
                <c:pt idx="2">
                  <c:v>Child care allowances provided on a statutory basis</c:v>
                </c:pt>
                <c:pt idx="3">
                  <c:v>Child maintenance allowance</c:v>
                </c:pt>
                <c:pt idx="4">
                  <c:v>Municipal supplements to child care allowances</c:v>
                </c:pt>
                <c:pt idx="5">
                  <c:v>Maternity grant</c:v>
                </c:pt>
              </c:strCache>
            </c:strRef>
          </c:cat>
          <c:val>
            <c:numRef>
              <c:f>'Data 9'!$C$4:$C$9</c:f>
              <c:numCache>
                <c:formatCode>#\ ##0.0</c:formatCode>
                <c:ptCount val="6"/>
                <c:pt idx="0">
                  <c:v>1460.2952660000001</c:v>
                </c:pt>
                <c:pt idx="1">
                  <c:v>999.93473200000005</c:v>
                </c:pt>
                <c:pt idx="2">
                  <c:v>239.09763599999999</c:v>
                </c:pt>
                <c:pt idx="3">
                  <c:v>210.13755800000001</c:v>
                </c:pt>
                <c:pt idx="4">
                  <c:v>51.507879000000003</c:v>
                </c:pt>
                <c:pt idx="5">
                  <c:v>9.6595189999999995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877-4C81-BC6F-9CC5BFFD4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488062180633219E-2"/>
          <c:y val="0.20823953663015915"/>
          <c:w val="0.81184069382631519"/>
          <c:h val="0.6642818585353884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'Data 10'!$B$4</c:f>
              <c:strCache>
                <c:ptCount val="1"/>
                <c:pt idx="0">
                  <c:v>Mother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10'!$A$37:$A$59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'Data 10'!$B$37:$B$59</c:f>
              <c:numCache>
                <c:formatCode>#,##0</c:formatCode>
                <c:ptCount val="23"/>
                <c:pt idx="0">
                  <c:v>14599254</c:v>
                </c:pt>
                <c:pt idx="1">
                  <c:v>14535453</c:v>
                </c:pt>
                <c:pt idx="2">
                  <c:v>14258298</c:v>
                </c:pt>
                <c:pt idx="3">
                  <c:v>14487727</c:v>
                </c:pt>
                <c:pt idx="4">
                  <c:v>14829249</c:v>
                </c:pt>
                <c:pt idx="5">
                  <c:v>14887329</c:v>
                </c:pt>
                <c:pt idx="6">
                  <c:v>15024664</c:v>
                </c:pt>
                <c:pt idx="7">
                  <c:v>15128724</c:v>
                </c:pt>
                <c:pt idx="8">
                  <c:v>15235453</c:v>
                </c:pt>
                <c:pt idx="9">
                  <c:v>15420120</c:v>
                </c:pt>
                <c:pt idx="10">
                  <c:v>15491660</c:v>
                </c:pt>
                <c:pt idx="11">
                  <c:v>15368043</c:v>
                </c:pt>
                <c:pt idx="12">
                  <c:v>15175199</c:v>
                </c:pt>
                <c:pt idx="13">
                  <c:v>14995941</c:v>
                </c:pt>
                <c:pt idx="14">
                  <c:v>14894341</c:v>
                </c:pt>
                <c:pt idx="15">
                  <c:v>14625587</c:v>
                </c:pt>
                <c:pt idx="16">
                  <c:v>13925495</c:v>
                </c:pt>
                <c:pt idx="17">
                  <c:v>13030503</c:v>
                </c:pt>
                <c:pt idx="18">
                  <c:v>12571375</c:v>
                </c:pt>
                <c:pt idx="19">
                  <c:v>11814210</c:v>
                </c:pt>
                <c:pt idx="20">
                  <c:v>12016770</c:v>
                </c:pt>
                <c:pt idx="21">
                  <c:v>12422360</c:v>
                </c:pt>
                <c:pt idx="22">
                  <c:v>11901982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AC-4169-8646-F86FFDFD4A32}"/>
            </c:ext>
          </c:extLst>
        </c:ser>
        <c:ser>
          <c:idx val="2"/>
          <c:order val="1"/>
          <c:tx>
            <c:strRef>
              <c:f>'Data 10'!$C$4</c:f>
              <c:strCache>
                <c:ptCount val="1"/>
                <c:pt idx="0">
                  <c:v>Father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10'!$A$37:$A$59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'Data 10'!$C$37:$C$59</c:f>
              <c:numCache>
                <c:formatCode>#,##0</c:formatCode>
                <c:ptCount val="23"/>
                <c:pt idx="0">
                  <c:v>632701</c:v>
                </c:pt>
                <c:pt idx="1">
                  <c:v>657295</c:v>
                </c:pt>
                <c:pt idx="2">
                  <c:v>718414</c:v>
                </c:pt>
                <c:pt idx="3">
                  <c:v>793748</c:v>
                </c:pt>
                <c:pt idx="4">
                  <c:v>840268</c:v>
                </c:pt>
                <c:pt idx="5">
                  <c:v>863764</c:v>
                </c:pt>
                <c:pt idx="6">
                  <c:v>902592</c:v>
                </c:pt>
                <c:pt idx="7">
                  <c:v>974871</c:v>
                </c:pt>
                <c:pt idx="8">
                  <c:v>1070436</c:v>
                </c:pt>
                <c:pt idx="9">
                  <c:v>1114098</c:v>
                </c:pt>
                <c:pt idx="10">
                  <c:v>1175937</c:v>
                </c:pt>
                <c:pt idx="11">
                  <c:v>1392336</c:v>
                </c:pt>
                <c:pt idx="12">
                  <c:v>1452163</c:v>
                </c:pt>
                <c:pt idx="13">
                  <c:v>1449447</c:v>
                </c:pt>
                <c:pt idx="14">
                  <c:v>1352485</c:v>
                </c:pt>
                <c:pt idx="15">
                  <c:v>1563820</c:v>
                </c:pt>
                <c:pt idx="16">
                  <c:v>1460414</c:v>
                </c:pt>
                <c:pt idx="17">
                  <c:v>1444971</c:v>
                </c:pt>
                <c:pt idx="18">
                  <c:v>1424017</c:v>
                </c:pt>
                <c:pt idx="19">
                  <c:v>1428068</c:v>
                </c:pt>
                <c:pt idx="20">
                  <c:v>1457694</c:v>
                </c:pt>
                <c:pt idx="21">
                  <c:v>1553140</c:v>
                </c:pt>
                <c:pt idx="22">
                  <c:v>1659162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AC-4169-8646-F86FFDFD4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42026112"/>
        <c:axId val="42027648"/>
      </c:barChart>
      <c:catAx>
        <c:axId val="42026112"/>
        <c:scaling>
          <c:orientation val="minMax"/>
        </c:scaling>
        <c:delete val="0"/>
        <c:axPos val="b"/>
        <c:majorGridlines>
          <c:spPr>
            <a:ln w="3175">
              <a:noFill/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4202764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202764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out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42026112"/>
        <c:crosses val="autoZero"/>
        <c:crossBetween val="between"/>
        <c:minorUnit val="500000"/>
        <c:dispUnits>
          <c:builtInUnit val="millions"/>
        </c:dispUnits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Helvetica"/>
          <a:ea typeface="Helvetica"/>
          <a:cs typeface="Helvetica"/>
        </a:defRPr>
      </a:pPr>
      <a:endParaRPr lang="fi-FI"/>
    </a:p>
  </c:txPr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5597941900321952"/>
          <c:y val="0.16618509642816387"/>
        </c:manualLayout>
      </c:layout>
      <c:overlay val="0"/>
      <c:txPr>
        <a:bodyPr/>
        <a:lstStyle/>
        <a:p>
          <a:pPr>
            <a:defRPr sz="1600"/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1935253135850935"/>
          <c:y val="0.21076982768458288"/>
          <c:w val="0.34271707750322578"/>
          <c:h val="0.23381107844162813"/>
        </c:manualLayout>
      </c:layout>
      <c:pieChart>
        <c:varyColors val="1"/>
        <c:ser>
          <c:idx val="0"/>
          <c:order val="0"/>
          <c:tx>
            <c:strRef>
              <c:f>'Data 11'!$A$3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rgbClr val="AA4E0F"/>
            </a:solidFill>
            <a:ln w="3175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bg1">
                  <a:lumMod val="50000"/>
                </a:schemeClr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3DC-49D3-A8F1-1DFB3730D94E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3DC-49D3-A8F1-1DFB3730D94E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3DC-49D3-A8F1-1DFB3730D94E}"/>
              </c:ext>
            </c:extLst>
          </c:dPt>
          <c:dPt>
            <c:idx val="3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3DC-49D3-A8F1-1DFB3730D94E}"/>
              </c:ext>
            </c:extLst>
          </c:dPt>
          <c:dPt>
            <c:idx val="4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3DC-49D3-A8F1-1DFB3730D94E}"/>
              </c:ext>
            </c:extLst>
          </c:dPt>
          <c:dLbls>
            <c:dLbl>
              <c:idx val="0"/>
              <c:layout>
                <c:manualLayout>
                  <c:x val="7.1793178827150861E-2"/>
                  <c:y val="4.4777156478628581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3DC-49D3-A8F1-1DFB3730D94E}"/>
                </c:ext>
              </c:extLst>
            </c:dLbl>
            <c:dLbl>
              <c:idx val="1"/>
              <c:layout>
                <c:manualLayout>
                  <c:x val="-0.11933513268348546"/>
                  <c:y val="3.027030316862561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3DC-49D3-A8F1-1DFB3730D94E}"/>
                </c:ext>
              </c:extLst>
            </c:dLbl>
            <c:dLbl>
              <c:idx val="2"/>
              <c:layout>
                <c:manualLayout>
                  <c:x val="-1.3027146394236131E-2"/>
                  <c:y val="-7.165541988410874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3DC-49D3-A8F1-1DFB3730D94E}"/>
                </c:ext>
              </c:extLst>
            </c:dLbl>
            <c:dLbl>
              <c:idx val="3"/>
              <c:layout>
                <c:manualLayout>
                  <c:x val="0.12052701627594001"/>
                  <c:y val="2.805016039661704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3DC-49D3-A8F1-1DFB3730D94E}"/>
                </c:ext>
              </c:extLst>
            </c:dLbl>
            <c:dLbl>
              <c:idx val="4"/>
              <c:layout>
                <c:manualLayout>
                  <c:x val="-5.4859495243525853E-2"/>
                  <c:y val="2.948661992879139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3DC-49D3-A8F1-1DFB3730D94E}"/>
                </c:ext>
              </c:extLst>
            </c:dLbl>
            <c:numFmt formatCode="0.0\ 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fi-FI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'Data 11'!$A$5:$A$9</c:f>
              <c:strCache>
                <c:ptCount val="5"/>
                <c:pt idx="0">
                  <c:v>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</c:v>
                </c:pt>
              </c:strCache>
            </c:strRef>
          </c:cat>
          <c:val>
            <c:numRef>
              <c:f>'Data 11'!$C$5:$C$9</c:f>
              <c:numCache>
                <c:formatCode>##\ ##0</c:formatCode>
                <c:ptCount val="5"/>
                <c:pt idx="0">
                  <c:v>41113169.560000002</c:v>
                </c:pt>
                <c:pt idx="1">
                  <c:v>173992397.62</c:v>
                </c:pt>
                <c:pt idx="2">
                  <c:v>331765772.77999997</c:v>
                </c:pt>
                <c:pt idx="3">
                  <c:v>225763718.69999999</c:v>
                </c:pt>
                <c:pt idx="4">
                  <c:v>77739897.430000007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3DC-49D3-A8F1-1DFB3730D94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719632918643486"/>
          <c:y val="3.4666699173793139E-3"/>
        </c:manualLayout>
      </c:layout>
      <c:overlay val="0"/>
      <c:txPr>
        <a:bodyPr/>
        <a:lstStyle/>
        <a:p>
          <a:pPr>
            <a:defRPr sz="1600"/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20743517642054538"/>
          <c:y val="0.13588699352541669"/>
          <c:w val="0.93672226358599131"/>
          <c:h val="0.83695196098753355"/>
        </c:manualLayout>
      </c:layout>
      <c:pieChart>
        <c:varyColors val="1"/>
        <c:ser>
          <c:idx val="0"/>
          <c:order val="0"/>
          <c:tx>
            <c:strRef>
              <c:f>'Data 11'!$A$15</c:f>
              <c:strCache>
                <c:ptCount val="1"/>
                <c:pt idx="0">
                  <c:v>Man</c:v>
                </c:pt>
              </c:strCache>
            </c:strRef>
          </c:tx>
          <c:spPr>
            <a:ln w="3175">
              <a:solidFill>
                <a:schemeClr val="tx1"/>
              </a:solidFill>
              <a:prstDash val="solid"/>
            </a:ln>
          </c:spPr>
          <c:dPt>
            <c:idx val="0"/>
            <c:bubble3D val="0"/>
            <c:spPr>
              <a:solidFill>
                <a:schemeClr val="bg1">
                  <a:lumMod val="50000"/>
                </a:schemeClr>
              </a:solidFill>
              <a:ln w="3175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96A-49BB-B218-76ED0AF755BA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3175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96A-49BB-B218-76ED0AF755BA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3175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96A-49BB-B218-76ED0AF755BA}"/>
              </c:ext>
            </c:extLst>
          </c:dPt>
          <c:dPt>
            <c:idx val="3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 w="3175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96A-49BB-B218-76ED0AF755BA}"/>
              </c:ext>
            </c:extLst>
          </c:dPt>
          <c:dPt>
            <c:idx val="4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99C2-4646-A80D-EA9B9AACE668}"/>
              </c:ext>
            </c:extLst>
          </c:dPt>
          <c:dLbls>
            <c:dLbl>
              <c:idx val="0"/>
              <c:layout>
                <c:manualLayout>
                  <c:x val="0.21161799366167175"/>
                  <c:y val="1.860686407097260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6A-49BB-B218-76ED0AF755BA}"/>
                </c:ext>
              </c:extLst>
            </c:dLbl>
            <c:dLbl>
              <c:idx val="1"/>
              <c:layout>
                <c:manualLayout>
                  <c:x val="-0.14794182081642648"/>
                  <c:y val="0.1855415950195257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96A-49BB-B218-76ED0AF755BA}"/>
                </c:ext>
              </c:extLst>
            </c:dLbl>
            <c:dLbl>
              <c:idx val="2"/>
              <c:layout>
                <c:manualLayout>
                  <c:x val="-0.21913814666919298"/>
                  <c:y val="-8.95095678512167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96A-49BB-B218-76ED0AF755BA}"/>
                </c:ext>
              </c:extLst>
            </c:dLbl>
            <c:dLbl>
              <c:idx val="3"/>
              <c:layout>
                <c:manualLayout>
                  <c:x val="0.21551611578719859"/>
                  <c:y val="-0.1484734318777312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96A-49BB-B218-76ED0AF755BA}"/>
                </c:ext>
              </c:extLst>
            </c:dLbl>
            <c:dLbl>
              <c:idx val="4"/>
              <c:layout>
                <c:manualLayout>
                  <c:x val="0.15490557661631524"/>
                  <c:y val="0.1797971555308245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9C2-4646-A80D-EA9B9AACE668}"/>
                </c:ext>
              </c:extLst>
            </c:dLbl>
            <c:numFmt formatCode="0.0\ 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fi-FI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'Data 11'!$A$17:$A$21</c:f>
              <c:strCache>
                <c:ptCount val="5"/>
                <c:pt idx="0">
                  <c:v>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</c:v>
                </c:pt>
              </c:strCache>
            </c:strRef>
          </c:cat>
          <c:val>
            <c:numRef>
              <c:f>'Data 11'!$C$17:$C$21</c:f>
              <c:numCache>
                <c:formatCode>##\ ##0</c:formatCode>
                <c:ptCount val="5"/>
                <c:pt idx="0">
                  <c:v>2488007.0100000002</c:v>
                </c:pt>
                <c:pt idx="1">
                  <c:v>17592559.600000001</c:v>
                </c:pt>
                <c:pt idx="2">
                  <c:v>50774633.5</c:v>
                </c:pt>
                <c:pt idx="3">
                  <c:v>48326508.219999999</c:v>
                </c:pt>
                <c:pt idx="4">
                  <c:v>30378067.859999999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96A-49BB-B218-76ED0AF755B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0167" r="0.75000000000000167" t="1" header="0.49212598450000078" footer="0.49212598450000078"/>
    <c:pageSetup paperSize="9" orientation="landscape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227256013288195E-2"/>
          <c:y val="0.19231417839059067"/>
          <c:w val="0.4316204242585619"/>
          <c:h val="0.6213216081441661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'Data 12'!$B$4</c:f>
              <c:strCache>
                <c:ptCount val="1"/>
                <c:pt idx="0">
                  <c:v>Men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6350">
              <a:solidFill>
                <a:schemeClr val="tx1"/>
              </a:solidFill>
            </a:ln>
          </c:spPr>
          <c:invertIfNegative val="0"/>
          <c:cat>
            <c:strRef>
              <c:f>'Data 12'!$A$5:$A$10</c:f>
              <c:strCache>
                <c:ptCount val="6"/>
                <c:pt idx="0">
                  <c:v>40-</c:v>
                </c:pt>
                <c:pt idx="1">
                  <c:v>35-39</c:v>
                </c:pt>
                <c:pt idx="2">
                  <c:v>30-34</c:v>
                </c:pt>
                <c:pt idx="3">
                  <c:v>25-29</c:v>
                </c:pt>
                <c:pt idx="4">
                  <c:v>20-24</c:v>
                </c:pt>
                <c:pt idx="5">
                  <c:v>-19</c:v>
                </c:pt>
              </c:strCache>
            </c:strRef>
          </c:cat>
          <c:val>
            <c:numRef>
              <c:f>'Data 12'!$B$5:$B$10</c:f>
              <c:numCache>
                <c:formatCode>#\ ##0.00;[Black]#\ ##0.00</c:formatCode>
                <c:ptCount val="6"/>
                <c:pt idx="0">
                  <c:v>-95.89823615574511</c:v>
                </c:pt>
                <c:pt idx="1">
                  <c:v>-95.412275213128481</c:v>
                </c:pt>
                <c:pt idx="2">
                  <c:v>-89.008659014174867</c:v>
                </c:pt>
                <c:pt idx="3">
                  <c:v>-78.605588718901927</c:v>
                </c:pt>
                <c:pt idx="4">
                  <c:v>-60.316212191945752</c:v>
                </c:pt>
                <c:pt idx="5">
                  <c:v>-35.581446945337618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7C-453F-BC3F-E857FF4B64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55889168"/>
        <c:axId val="1176700512"/>
      </c:barChart>
      <c:valAx>
        <c:axId val="1176700512"/>
        <c:scaling>
          <c:orientation val="minMax"/>
          <c:min val="-100"/>
        </c:scaling>
        <c:delete val="0"/>
        <c:axPos val="t"/>
        <c:majorGridlines>
          <c:spPr>
            <a:ln w="3175">
              <a:solidFill>
                <a:srgbClr val="000000"/>
              </a:solidFill>
            </a:ln>
          </c:spPr>
        </c:majorGridlines>
        <c:minorGridlines>
          <c:spPr>
            <a:ln w="3175">
              <a:solidFill>
                <a:srgbClr val="000000"/>
              </a:solidFill>
            </a:ln>
          </c:spPr>
        </c:minorGridlines>
        <c:numFmt formatCode="#,##0;[Black]#,##0" sourceLinked="0"/>
        <c:majorTickMark val="out"/>
        <c:minorTickMark val="none"/>
        <c:tickLblPos val="high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fi-FI"/>
          </a:p>
        </c:txPr>
        <c:crossAx val="1455889168"/>
        <c:crosses val="autoZero"/>
        <c:crossBetween val="between"/>
        <c:majorUnit val="20"/>
        <c:minorUnit val="10"/>
      </c:valAx>
      <c:catAx>
        <c:axId val="145588916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17670051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743517642054538"/>
          <c:y val="0"/>
          <c:w val="0.93672226358599131"/>
          <c:h val="0.9401727684436147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'Data 12'!$C$4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6350">
              <a:solidFill>
                <a:schemeClr val="tx1"/>
              </a:solidFill>
            </a:ln>
          </c:spPr>
          <c:invertIfNegative val="0"/>
          <c:cat>
            <c:strRef>
              <c:f>'Data 12'!$A$5:$A$10</c:f>
              <c:strCache>
                <c:ptCount val="6"/>
                <c:pt idx="0">
                  <c:v>40-</c:v>
                </c:pt>
                <c:pt idx="1">
                  <c:v>35-39</c:v>
                </c:pt>
                <c:pt idx="2">
                  <c:v>30-34</c:v>
                </c:pt>
                <c:pt idx="3">
                  <c:v>25-29</c:v>
                </c:pt>
                <c:pt idx="4">
                  <c:v>20-24</c:v>
                </c:pt>
                <c:pt idx="5">
                  <c:v>-19</c:v>
                </c:pt>
              </c:strCache>
            </c:strRef>
          </c:cat>
          <c:val>
            <c:numRef>
              <c:f>'Data 12'!$C$5:$C$10</c:f>
              <c:numCache>
                <c:formatCode>0.00</c:formatCode>
                <c:ptCount val="6"/>
                <c:pt idx="0">
                  <c:v>80.545122972900174</c:v>
                </c:pt>
                <c:pt idx="1">
                  <c:v>80.318607560981505</c:v>
                </c:pt>
                <c:pt idx="2">
                  <c:v>75.231152806198338</c:v>
                </c:pt>
                <c:pt idx="3">
                  <c:v>62.442273407185915</c:v>
                </c:pt>
                <c:pt idx="4">
                  <c:v>45.186742635984771</c:v>
                </c:pt>
                <c:pt idx="5">
                  <c:v>32.164821640121104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40-41D7-89B0-C17C5445D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006500432"/>
        <c:axId val="1175529360"/>
      </c:barChart>
      <c:valAx>
        <c:axId val="1175529360"/>
        <c:scaling>
          <c:orientation val="minMax"/>
          <c:max val="100"/>
        </c:scaling>
        <c:delete val="0"/>
        <c:axPos val="t"/>
        <c:majorGridlines>
          <c:spPr>
            <a:ln w="3175">
              <a:solidFill>
                <a:srgbClr val="000000"/>
              </a:solidFill>
            </a:ln>
          </c:spPr>
        </c:majorGridlines>
        <c:minorGridlines>
          <c:spPr>
            <a:ln w="3175">
              <a:solidFill>
                <a:srgbClr val="000000"/>
              </a:solidFill>
            </a:ln>
          </c:spPr>
        </c:minorGridlines>
        <c:numFmt formatCode="0" sourceLinked="0"/>
        <c:majorTickMark val="none"/>
        <c:minorTickMark val="none"/>
        <c:tickLblPos val="high"/>
        <c:spPr>
          <a:ln>
            <a:noFill/>
          </a:ln>
        </c:spPr>
        <c:crossAx val="1006500432"/>
        <c:crosses val="autoZero"/>
        <c:crossBetween val="between"/>
        <c:majorUnit val="20"/>
        <c:minorUnit val="10"/>
      </c:valAx>
      <c:catAx>
        <c:axId val="10065004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</a:ln>
        </c:spPr>
        <c:crossAx val="1175529360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0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0167" r="0.75000000000000167" t="1" header="0.49212598450000078" footer="0.49212598450000078"/>
    <c:pageSetup paperSize="9" orientation="landscape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48273675935442"/>
          <c:y val="0.23679001881138795"/>
          <c:w val="0.5858156136280066"/>
          <c:h val="0.6548430029815677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'Data 13'!$C$3</c:f>
              <c:strCache>
                <c:ptCount val="1"/>
                <c:pt idx="0">
                  <c:v>per cent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AB3-47E1-B6AE-BE0FC6CC11D4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AB3-47E1-B6AE-BE0FC6CC11D4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AB3-47E1-B6AE-BE0FC6CC11D4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FAB3-47E1-B6AE-BE0FC6CC11D4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FAB3-47E1-B6AE-BE0FC6CC11D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FAB3-47E1-B6AE-BE0FC6CC11D4}"/>
              </c:ext>
            </c:extLst>
          </c:dPt>
          <c:cat>
            <c:strRef>
              <c:f>'Data 13'!$A$4:$A$22</c:f>
              <c:strCache>
                <c:ptCount val="19"/>
                <c:pt idx="0">
                  <c:v>Central Ostrobothnia</c:v>
                </c:pt>
                <c:pt idx="1">
                  <c:v>North Ostrobothnia</c:v>
                </c:pt>
                <c:pt idx="2">
                  <c:v>South Ostrobothnia</c:v>
                </c:pt>
                <c:pt idx="3">
                  <c:v>Ostrobothnia</c:v>
                </c:pt>
                <c:pt idx="4">
                  <c:v>Lapland</c:v>
                </c:pt>
                <c:pt idx="5">
                  <c:v>Central Finland</c:v>
                </c:pt>
                <c:pt idx="6">
                  <c:v>Kainuu</c:v>
                </c:pt>
                <c:pt idx="7">
                  <c:v>North Karelia</c:v>
                </c:pt>
                <c:pt idx="8">
                  <c:v>Kanta-Häme</c:v>
                </c:pt>
                <c:pt idx="9">
                  <c:v>North Savo</c:v>
                </c:pt>
                <c:pt idx="10">
                  <c:v>South Savo</c:v>
                </c:pt>
                <c:pt idx="11">
                  <c:v>Satakunta</c:v>
                </c:pt>
                <c:pt idx="12">
                  <c:v>Päijät-Häme</c:v>
                </c:pt>
                <c:pt idx="13">
                  <c:v>Kymenlaakso</c:v>
                </c:pt>
                <c:pt idx="14">
                  <c:v>Pirkanmaa</c:v>
                </c:pt>
                <c:pt idx="15">
                  <c:v>South Karelia</c:v>
                </c:pt>
                <c:pt idx="16">
                  <c:v>Varsinais-Suomi</c:v>
                </c:pt>
                <c:pt idx="17">
                  <c:v>Åland</c:v>
                </c:pt>
                <c:pt idx="18">
                  <c:v>Uusimaa</c:v>
                </c:pt>
              </c:strCache>
            </c:strRef>
          </c:cat>
          <c:val>
            <c:numRef>
              <c:f>'Data 13'!$C$4:$C$22</c:f>
              <c:numCache>
                <c:formatCode>0.0</c:formatCode>
                <c:ptCount val="19"/>
                <c:pt idx="0">
                  <c:v>24.893959338891328</c:v>
                </c:pt>
                <c:pt idx="1">
                  <c:v>23.850257100293142</c:v>
                </c:pt>
                <c:pt idx="2">
                  <c:v>21.361152508693493</c:v>
                </c:pt>
                <c:pt idx="3">
                  <c:v>19.662127803830725</c:v>
                </c:pt>
                <c:pt idx="4">
                  <c:v>19.341298030351954</c:v>
                </c:pt>
                <c:pt idx="5">
                  <c:v>18.559135481288774</c:v>
                </c:pt>
                <c:pt idx="6">
                  <c:v>18.473964598728305</c:v>
                </c:pt>
                <c:pt idx="7">
                  <c:v>18.054515500973491</c:v>
                </c:pt>
                <c:pt idx="8">
                  <c:v>17.296604740550929</c:v>
                </c:pt>
                <c:pt idx="9">
                  <c:v>16.869224816787291</c:v>
                </c:pt>
                <c:pt idx="10">
                  <c:v>16.753926701570681</c:v>
                </c:pt>
                <c:pt idx="11">
                  <c:v>16.650096802888388</c:v>
                </c:pt>
                <c:pt idx="12">
                  <c:v>16.352546843233146</c:v>
                </c:pt>
                <c:pt idx="13">
                  <c:v>15.993075938887635</c:v>
                </c:pt>
                <c:pt idx="14">
                  <c:v>15.3524527412991</c:v>
                </c:pt>
                <c:pt idx="15">
                  <c:v>14.771966727220576</c:v>
                </c:pt>
                <c:pt idx="16">
                  <c:v>14.59526389103854</c:v>
                </c:pt>
                <c:pt idx="17">
                  <c:v>14.504792332268371</c:v>
                </c:pt>
                <c:pt idx="18">
                  <c:v>13.845682280491541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AB3-47E1-B6AE-BE0FC6CC11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24499056"/>
        <c:axId val="524492400"/>
      </c:barChart>
      <c:valAx>
        <c:axId val="524492400"/>
        <c:scaling>
          <c:orientation val="minMax"/>
        </c:scaling>
        <c:delete val="0"/>
        <c:axPos val="b"/>
        <c:majorGridlines/>
        <c:title>
          <c:tx>
            <c:strRef>
              <c:f>'Data 13'!$C$3</c:f>
              <c:strCache>
                <c:ptCount val="1"/>
                <c:pt idx="0">
                  <c:v>per cent</c:v>
                </c:pt>
              </c:strCache>
            </c:strRef>
          </c:tx>
          <c:overlay val="0"/>
          <c:txPr>
            <a:bodyPr rot="0" vert="horz"/>
            <a:lstStyle/>
            <a:p>
              <a:pPr>
                <a:defRPr/>
              </a:pPr>
              <a:endParaRPr lang="fi-FI"/>
            </a:p>
          </c:txPr>
        </c:title>
        <c:numFmt formatCode="0" sourceLinked="0"/>
        <c:majorTickMark val="out"/>
        <c:minorTickMark val="none"/>
        <c:tickLblPos val="nextTo"/>
        <c:crossAx val="524499056"/>
        <c:crosses val="autoZero"/>
        <c:crossBetween val="between"/>
        <c:majorUnit val="5"/>
      </c:valAx>
      <c:catAx>
        <c:axId val="524499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52449240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48273675935442"/>
          <c:y val="0.23679001881138795"/>
          <c:w val="0.5858156136280066"/>
          <c:h val="0.6548430029815677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'Data 14'!$C$3</c:f>
              <c:strCache>
                <c:ptCount val="1"/>
                <c:pt idx="0">
                  <c:v>per cent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7286-4A62-B20B-9943940080F1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7286-4A62-B20B-9943940080F1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7286-4A62-B20B-9943940080F1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7286-4A62-B20B-9943940080F1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7286-4A62-B20B-9943940080F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286-4A62-B20B-9943940080F1}"/>
              </c:ext>
            </c:extLst>
          </c:dPt>
          <c:cat>
            <c:strRef>
              <c:f>'Data 14'!$A$4:$A$23</c:f>
              <c:strCache>
                <c:ptCount val="20"/>
                <c:pt idx="0">
                  <c:v>Kymenlaakso</c:v>
                </c:pt>
                <c:pt idx="1">
                  <c:v>Päijät-Häme</c:v>
                </c:pt>
                <c:pt idx="2">
                  <c:v>Satakunta</c:v>
                </c:pt>
                <c:pt idx="3">
                  <c:v>South Savo</c:v>
                </c:pt>
                <c:pt idx="4">
                  <c:v>Kanta-Häme</c:v>
                </c:pt>
                <c:pt idx="5">
                  <c:v>South Ostrobothnia</c:v>
                </c:pt>
                <c:pt idx="6">
                  <c:v>North Karelia</c:v>
                </c:pt>
                <c:pt idx="7">
                  <c:v>Varsinais-Suomi</c:v>
                </c:pt>
                <c:pt idx="8">
                  <c:v>South Karelia</c:v>
                </c:pt>
                <c:pt idx="9">
                  <c:v>Kainuu</c:v>
                </c:pt>
                <c:pt idx="10">
                  <c:v>North Savo</c:v>
                </c:pt>
                <c:pt idx="11">
                  <c:v>Lapland</c:v>
                </c:pt>
                <c:pt idx="12">
                  <c:v>Central Finland</c:v>
                </c:pt>
                <c:pt idx="13">
                  <c:v>Pirkanmaa</c:v>
                </c:pt>
                <c:pt idx="14">
                  <c:v>Uusimaa</c:v>
                </c:pt>
                <c:pt idx="15">
                  <c:v>North Ostrobothnia</c:v>
                </c:pt>
                <c:pt idx="16">
                  <c:v>Central Ostrobothnia</c:v>
                </c:pt>
                <c:pt idx="17">
                  <c:v>Ostrobothnia</c:v>
                </c:pt>
                <c:pt idx="18">
                  <c:v>Åland</c:v>
                </c:pt>
                <c:pt idx="19">
                  <c:v>Whole country</c:v>
                </c:pt>
              </c:strCache>
            </c:strRef>
          </c:cat>
          <c:val>
            <c:numRef>
              <c:f>'Data 14'!$C$4:$C$23</c:f>
              <c:numCache>
                <c:formatCode>0.0</c:formatCode>
                <c:ptCount val="20"/>
                <c:pt idx="0">
                  <c:v>11.774600504625736</c:v>
                </c:pt>
                <c:pt idx="1">
                  <c:v>11.689838039271894</c:v>
                </c:pt>
                <c:pt idx="2">
                  <c:v>11.682614536780632</c:v>
                </c:pt>
                <c:pt idx="3">
                  <c:v>10.810671345270654</c:v>
                </c:pt>
                <c:pt idx="4">
                  <c:v>10.429875518672199</c:v>
                </c:pt>
                <c:pt idx="5">
                  <c:v>10.128704304564137</c:v>
                </c:pt>
                <c:pt idx="6">
                  <c:v>10.083906568901655</c:v>
                </c:pt>
                <c:pt idx="7">
                  <c:v>9.8216406212891272</c:v>
                </c:pt>
                <c:pt idx="8">
                  <c:v>9.7529790824937344</c:v>
                </c:pt>
                <c:pt idx="9">
                  <c:v>9.7510905824993586</c:v>
                </c:pt>
                <c:pt idx="10">
                  <c:v>9.4239479147008858</c:v>
                </c:pt>
                <c:pt idx="11">
                  <c:v>9.3731806714535217</c:v>
                </c:pt>
                <c:pt idx="12">
                  <c:v>9.3244300066173373</c:v>
                </c:pt>
                <c:pt idx="13">
                  <c:v>9.0993798465663787</c:v>
                </c:pt>
                <c:pt idx="14">
                  <c:v>9.011083359350609</c:v>
                </c:pt>
                <c:pt idx="15">
                  <c:v>7.4163276376457823</c:v>
                </c:pt>
                <c:pt idx="16">
                  <c:v>6.980171489817792</c:v>
                </c:pt>
                <c:pt idx="17">
                  <c:v>5.5416043565362152</c:v>
                </c:pt>
                <c:pt idx="18">
                  <c:v>3.7086759523409967</c:v>
                </c:pt>
                <c:pt idx="19">
                  <c:v>9.1806742343915673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286-4A62-B20B-9943940080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24499056"/>
        <c:axId val="524492400"/>
      </c:barChart>
      <c:valAx>
        <c:axId val="524492400"/>
        <c:scaling>
          <c:orientation val="minMax"/>
          <c:max val="14"/>
        </c:scaling>
        <c:delete val="0"/>
        <c:axPos val="b"/>
        <c:majorGridlines/>
        <c:title>
          <c:tx>
            <c:strRef>
              <c:f>'Data 14'!$C$3</c:f>
              <c:strCache>
                <c:ptCount val="1"/>
                <c:pt idx="0">
                  <c:v>per cent</c:v>
                </c:pt>
              </c:strCache>
            </c:strRef>
          </c:tx>
          <c:overlay val="0"/>
          <c:txPr>
            <a:bodyPr rot="0" vert="horz"/>
            <a:lstStyle/>
            <a:p>
              <a:pPr>
                <a:defRPr/>
              </a:pPr>
              <a:endParaRPr lang="fi-FI"/>
            </a:p>
          </c:txPr>
        </c:title>
        <c:numFmt formatCode="0" sourceLinked="0"/>
        <c:majorTickMark val="out"/>
        <c:minorTickMark val="none"/>
        <c:tickLblPos val="nextTo"/>
        <c:crossAx val="524499056"/>
        <c:crosses val="autoZero"/>
        <c:crossBetween val="between"/>
        <c:majorUnit val="2"/>
      </c:valAx>
      <c:catAx>
        <c:axId val="524499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52449240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979687321693484E-2"/>
          <c:y val="0.16760566631298748"/>
          <c:w val="0.81524926775457418"/>
          <c:h val="0.69636886878501891"/>
        </c:manualLayout>
      </c:layout>
      <c:areaChart>
        <c:grouping val="stacked"/>
        <c:varyColors val="0"/>
        <c:ser>
          <c:idx val="1"/>
          <c:order val="1"/>
          <c:tx>
            <c:strRef>
              <c:f>'Data 2'!$C$4</c:f>
              <c:strCache>
                <c:ptCount val="1"/>
                <c:pt idx="0">
                  <c:v>Nominal value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6350">
              <a:solidFill>
                <a:srgbClr val="000000"/>
              </a:solidFill>
              <a:prstDash val="solid"/>
            </a:ln>
          </c:spPr>
          <c:cat>
            <c:numRef>
              <c:f>'Data 2'!$A$7:$A$54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'Data 2'!$C$7:$C$54</c:f>
              <c:numCache>
                <c:formatCode>0.0</c:formatCode>
                <c:ptCount val="48"/>
                <c:pt idx="0">
                  <c:v>2.421906141045759</c:v>
                </c:pt>
                <c:pt idx="1">
                  <c:v>3.1114766395379538</c:v>
                </c:pt>
                <c:pt idx="2">
                  <c:v>3.178751810122558</c:v>
                </c:pt>
                <c:pt idx="3">
                  <c:v>3.2628457733533138</c:v>
                </c:pt>
                <c:pt idx="4">
                  <c:v>3.6833155895070915</c:v>
                </c:pt>
                <c:pt idx="5">
                  <c:v>4.4569800512300422</c:v>
                </c:pt>
                <c:pt idx="6">
                  <c:v>4.0196914424301138</c:v>
                </c:pt>
                <c:pt idx="7">
                  <c:v>5.8193022555682816</c:v>
                </c:pt>
                <c:pt idx="8">
                  <c:v>5.8865774261528863</c:v>
                </c:pt>
                <c:pt idx="9">
                  <c:v>6.0379465599682458</c:v>
                </c:pt>
                <c:pt idx="10">
                  <c:v>6.1220405231990016</c:v>
                </c:pt>
                <c:pt idx="11">
                  <c:v>6.3575036202451161</c:v>
                </c:pt>
                <c:pt idx="12">
                  <c:v>6.962980155506556</c:v>
                </c:pt>
                <c:pt idx="13">
                  <c:v>7.4170875569526364</c:v>
                </c:pt>
                <c:pt idx="14">
                  <c:v>8.1066580554448322</c:v>
                </c:pt>
                <c:pt idx="15">
                  <c:v>8.7962285539370271</c:v>
                </c:pt>
                <c:pt idx="16">
                  <c:v>9.3680675039061647</c:v>
                </c:pt>
                <c:pt idx="17">
                  <c:v>9.6708057715368838</c:v>
                </c:pt>
                <c:pt idx="18">
                  <c:v>9.384886296552315</c:v>
                </c:pt>
                <c:pt idx="19">
                  <c:v>9.401705089198467</c:v>
                </c:pt>
                <c:pt idx="20">
                  <c:v>9.6876245641830359</c:v>
                </c:pt>
                <c:pt idx="21">
                  <c:v>9.1998795774446531</c:v>
                </c:pt>
                <c:pt idx="22">
                  <c:v>9.3808497863172402</c:v>
                </c:pt>
                <c:pt idx="23">
                  <c:v>8.880322517167782</c:v>
                </c:pt>
                <c:pt idx="24">
                  <c:v>9.0653292362754438</c:v>
                </c:pt>
                <c:pt idx="25">
                  <c:v>8.8388344240320365</c:v>
                </c:pt>
                <c:pt idx="26">
                  <c:v>9.3830611000000008</c:v>
                </c:pt>
                <c:pt idx="27">
                  <c:v>9.6481969999999997</c:v>
                </c:pt>
                <c:pt idx="28">
                  <c:v>10.121708810000001</c:v>
                </c:pt>
                <c:pt idx="29">
                  <c:v>9.9719855199999987</c:v>
                </c:pt>
                <c:pt idx="30">
                  <c:v>9.9307206999999984</c:v>
                </c:pt>
                <c:pt idx="31">
                  <c:v>10.02975015</c:v>
                </c:pt>
                <c:pt idx="32">
                  <c:v>9.79078932</c:v>
                </c:pt>
                <c:pt idx="33">
                  <c:v>10.52566886</c:v>
                </c:pt>
                <c:pt idx="34">
                  <c:v>10.334088619999999</c:v>
                </c:pt>
                <c:pt idx="35">
                  <c:v>10.449452390000001</c:v>
                </c:pt>
                <c:pt idx="36">
                  <c:v>10.282888539999998</c:v>
                </c:pt>
                <c:pt idx="37">
                  <c:v>10.060288230000001</c:v>
                </c:pt>
                <c:pt idx="38">
                  <c:v>9.9742861099999995</c:v>
                </c:pt>
                <c:pt idx="39">
                  <c:v>10.014210390000001</c:v>
                </c:pt>
                <c:pt idx="40">
                  <c:v>9.6569095800000007</c:v>
                </c:pt>
                <c:pt idx="41">
                  <c:v>9.2602826100000009</c:v>
                </c:pt>
                <c:pt idx="42">
                  <c:v>8.6999999999999993</c:v>
                </c:pt>
                <c:pt idx="43">
                  <c:v>9.1</c:v>
                </c:pt>
                <c:pt idx="44">
                  <c:v>9.3000000000000007</c:v>
                </c:pt>
                <c:pt idx="45">
                  <c:v>10.3</c:v>
                </c:pt>
                <c:pt idx="46">
                  <c:v>9.8000000000000007</c:v>
                </c:pt>
                <c:pt idx="47">
                  <c:v>9.3000000000000007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34-42D7-A8AB-995B566C3F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226176"/>
        <c:axId val="40232064"/>
      </c:areaChart>
      <c:lineChart>
        <c:grouping val="standard"/>
        <c:varyColors val="0"/>
        <c:ser>
          <c:idx val="0"/>
          <c:order val="0"/>
          <c:tx>
            <c:strRef>
              <c:f>'Data 2'!$B$4</c:f>
              <c:strCache>
                <c:ptCount val="1"/>
                <c:pt idx="0">
                  <c:v>At 2022 prices</c:v>
                </c:pt>
              </c:strCache>
            </c:strRef>
          </c:tx>
          <c:spPr>
            <a:ln w="38100">
              <a:solidFill>
                <a:schemeClr val="accent2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'Data 2'!$A$7:$A$54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'Data 2'!$B$7:$B$54</c:f>
              <c:numCache>
                <c:formatCode>0.0</c:formatCode>
                <c:ptCount val="48"/>
                <c:pt idx="0">
                  <c:v>13.335140207068804</c:v>
                </c:pt>
                <c:pt idx="1">
                  <c:v>14.983186190513203</c:v>
                </c:pt>
                <c:pt idx="2">
                  <c:v>13.586754989162381</c:v>
                </c:pt>
                <c:pt idx="3">
                  <c:v>12.966948152517183</c:v>
                </c:pt>
                <c:pt idx="4">
                  <c:v>13.641846724824191</c:v>
                </c:pt>
                <c:pt idx="5">
                  <c:v>14.795848274157724</c:v>
                </c:pt>
                <c:pt idx="6">
                  <c:v>11.912337803396323</c:v>
                </c:pt>
                <c:pt idx="7">
                  <c:v>15.779261885290918</c:v>
                </c:pt>
                <c:pt idx="8">
                  <c:v>14.704855814543333</c:v>
                </c:pt>
                <c:pt idx="9">
                  <c:v>14.097117217719994</c:v>
                </c:pt>
                <c:pt idx="10">
                  <c:v>13.499956013796519</c:v>
                </c:pt>
                <c:pt idx="11">
                  <c:v>13.532777415708484</c:v>
                </c:pt>
                <c:pt idx="12">
                  <c:v>14.297769930967346</c:v>
                </c:pt>
                <c:pt idx="13">
                  <c:v>14.518054723630867</c:v>
                </c:pt>
                <c:pt idx="14">
                  <c:v>14.887625285614316</c:v>
                </c:pt>
                <c:pt idx="15">
                  <c:v>15.227302316483032</c:v>
                </c:pt>
                <c:pt idx="16">
                  <c:v>15.574258814499174</c:v>
                </c:pt>
                <c:pt idx="17">
                  <c:v>15.67021491650039</c:v>
                </c:pt>
                <c:pt idx="18">
                  <c:v>14.893634798668655</c:v>
                </c:pt>
                <c:pt idx="19">
                  <c:v>14.760028089963813</c:v>
                </c:pt>
                <c:pt idx="20">
                  <c:v>15.060823771166238</c:v>
                </c:pt>
                <c:pt idx="21">
                  <c:v>14.22003311056914</c:v>
                </c:pt>
                <c:pt idx="22">
                  <c:v>14.322547441609357</c:v>
                </c:pt>
                <c:pt idx="23">
                  <c:v>13.370391920284275</c:v>
                </c:pt>
                <c:pt idx="24">
                  <c:v>13.492231679989953</c:v>
                </c:pt>
                <c:pt idx="25">
                  <c:v>12.726971442092351</c:v>
                </c:pt>
                <c:pt idx="26">
                  <c:v>13.170042273960881</c:v>
                </c:pt>
                <c:pt idx="27">
                  <c:v>13.334919912123818</c:v>
                </c:pt>
                <c:pt idx="28">
                  <c:v>13.867741852364475</c:v>
                </c:pt>
                <c:pt idx="29">
                  <c:v>13.637033796875956</c:v>
                </c:pt>
                <c:pt idx="30">
                  <c:v>13.464522678833715</c:v>
                </c:pt>
                <c:pt idx="31">
                  <c:v>13.363577910402853</c:v>
                </c:pt>
                <c:pt idx="32">
                  <c:v>12.725914894583289</c:v>
                </c:pt>
                <c:pt idx="33">
                  <c:v>13.147407236360152</c:v>
                </c:pt>
                <c:pt idx="34">
                  <c:v>12.906770821902096</c:v>
                </c:pt>
                <c:pt idx="35">
                  <c:v>12.893896958817299</c:v>
                </c:pt>
                <c:pt idx="36">
                  <c:v>12.263477548001184</c:v>
                </c:pt>
                <c:pt idx="37">
                  <c:v>11.670127953501565</c:v>
                </c:pt>
                <c:pt idx="38">
                  <c:v>11.4014133787612</c:v>
                </c:pt>
                <c:pt idx="39">
                  <c:v>11.329421298483952</c:v>
                </c:pt>
                <c:pt idx="40">
                  <c:v>10.94779701351232</c:v>
                </c:pt>
                <c:pt idx="41">
                  <c:v>10.460769959225544</c:v>
                </c:pt>
                <c:pt idx="42">
                  <c:v>9.7542757498256201</c:v>
                </c:pt>
                <c:pt idx="43">
                  <c:v>10.093389456251725</c:v>
                </c:pt>
                <c:pt idx="44">
                  <c:v>10.210477664951506</c:v>
                </c:pt>
                <c:pt idx="45">
                  <c:v>11.276030693788597</c:v>
                </c:pt>
                <c:pt idx="46">
                  <c:v>10.497947396481253</c:v>
                </c:pt>
                <c:pt idx="47">
                  <c:v>9.3000000000000007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34-42D7-A8AB-995B566C3F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226176"/>
        <c:axId val="40232064"/>
      </c:lineChart>
      <c:catAx>
        <c:axId val="40226176"/>
        <c:scaling>
          <c:orientation val="minMax"/>
        </c:scaling>
        <c:delete val="0"/>
        <c:axPos val="b"/>
        <c:majorGridlines>
          <c:spPr>
            <a:ln w="3175"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4023206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232064"/>
        <c:scaling>
          <c:orientation val="minMax"/>
          <c:max val="16"/>
          <c:min val="0"/>
        </c:scaling>
        <c:delete val="0"/>
        <c:axPos val="l"/>
        <c:majorGridlines>
          <c:spPr>
            <a:ln w="3175" cmpd="sng">
              <a:solidFill>
                <a:schemeClr val="tx1"/>
              </a:solidFill>
              <a:prstDash val="solid"/>
            </a:ln>
          </c:spPr>
        </c:majorGridlines>
        <c:title>
          <c:tx>
            <c:strRef>
              <c:f>'Data 2'!$A$4</c:f>
              <c:strCache>
                <c:ptCount val="1"/>
              </c:strCache>
            </c:strRef>
          </c:tx>
          <c:layout>
            <c:manualLayout>
              <c:xMode val="edge"/>
              <c:yMode val="edge"/>
              <c:x val="0.13223939850845529"/>
              <c:y val="4.1076413743736578E-2"/>
            </c:manualLayout>
          </c:layout>
          <c:overlay val="0"/>
          <c:spPr>
            <a:noFill/>
            <a:ln w="25400">
              <a:noFill/>
            </a:ln>
          </c:spPr>
          <c:txPr>
            <a:bodyPr rot="0" vert="horz"/>
            <a:lstStyle/>
            <a:p>
              <a:pPr algn="l">
                <a:defRPr sz="1075" b="0" i="0" u="none" strike="noStrike" baseline="0">
                  <a:solidFill>
                    <a:srgbClr val="000000"/>
                  </a:solidFill>
                  <a:latin typeface="Helvetica"/>
                  <a:ea typeface="Helvetica"/>
                  <a:cs typeface="Helvetica"/>
                </a:defRPr>
              </a:pPr>
              <a:endParaRPr lang="fi-FI"/>
            </a:p>
          </c:txPr>
        </c:title>
        <c:numFmt formatCode="0" sourceLinked="0"/>
        <c:majorTickMark val="out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40226176"/>
        <c:crosses val="autoZero"/>
        <c:crossBetween val="midCat"/>
        <c:majorUnit val="2"/>
        <c:minorUnit val="1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Helvetica"/>
          <a:ea typeface="Helvetica"/>
          <a:cs typeface="Helvetica"/>
        </a:defRPr>
      </a:pPr>
      <a:endParaRPr lang="fi-FI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525096525096523E-3"/>
          <c:y val="1.4164305949008499E-2"/>
          <c:w val="0.98069498069498073"/>
          <c:h val="0.97167138810198306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452096"/>
        <c:axId val="40453632"/>
      </c:barChart>
      <c:catAx>
        <c:axId val="40452096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40453632"/>
        <c:crosses val="autoZero"/>
        <c:auto val="1"/>
        <c:lblAlgn val="ctr"/>
        <c:lblOffset val="100"/>
        <c:tickMarkSkip val="1"/>
        <c:noMultiLvlLbl val="0"/>
      </c:catAx>
      <c:valAx>
        <c:axId val="40453632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404520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8625204802992"/>
          <c:y val="6.5160408667924774E-2"/>
          <c:w val="0.88488382268402643"/>
          <c:h val="0.715319841218194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3'!$C$3:$C$4</c:f>
              <c:strCache>
                <c:ptCount val="2"/>
                <c:pt idx="0">
                  <c:v>per cent</c:v>
                </c:pt>
                <c:pt idx="1">
                  <c:v>Maternity pack/ cash benefit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952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 3'!$A$5:$A$10</c:f>
              <c:strCache>
                <c:ptCount val="6"/>
                <c:pt idx="0">
                  <c:v>&lt;1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4+</c:v>
                </c:pt>
              </c:strCache>
            </c:strRef>
          </c:cat>
          <c:val>
            <c:numRef>
              <c:f>'Data 3'!$C$5:$C$10</c:f>
              <c:numCache>
                <c:formatCode>0.0</c:formatCode>
                <c:ptCount val="6"/>
                <c:pt idx="0">
                  <c:v>0.22457627118644069</c:v>
                </c:pt>
                <c:pt idx="1">
                  <c:v>9.1864406779661003</c:v>
                </c:pt>
                <c:pt idx="2">
                  <c:v>12.775423728813559</c:v>
                </c:pt>
                <c:pt idx="3">
                  <c:v>7.7669491525423728</c:v>
                </c:pt>
                <c:pt idx="4">
                  <c:v>5.5550847457627119</c:v>
                </c:pt>
                <c:pt idx="5">
                  <c:v>17.457627118644066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7D-4630-BDA5-E60405879B32}"/>
            </c:ext>
          </c:extLst>
        </c:ser>
        <c:ser>
          <c:idx val="1"/>
          <c:order val="1"/>
          <c:tx>
            <c:strRef>
              <c:f>'Data 3'!$D$3:$D$4</c:f>
              <c:strCache>
                <c:ptCount val="2"/>
                <c:pt idx="0">
                  <c:v>per cent</c:v>
                </c:pt>
                <c:pt idx="1">
                  <c:v>Cash benefit only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952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 3'!$A$5:$A$10</c:f>
              <c:strCache>
                <c:ptCount val="6"/>
                <c:pt idx="0">
                  <c:v>&lt;1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4+</c:v>
                </c:pt>
              </c:strCache>
            </c:strRef>
          </c:cat>
          <c:val>
            <c:numRef>
              <c:f>'Data 3'!$D$5:$D$10</c:f>
              <c:numCache>
                <c:formatCode>0.0</c:formatCode>
                <c:ptCount val="6"/>
                <c:pt idx="0">
                  <c:v>0.1864406779661017</c:v>
                </c:pt>
                <c:pt idx="1">
                  <c:v>12.292372881355933</c:v>
                </c:pt>
                <c:pt idx="2">
                  <c:v>16.470338983050848</c:v>
                </c:pt>
                <c:pt idx="3">
                  <c:v>7.5593220338983054</c:v>
                </c:pt>
                <c:pt idx="4">
                  <c:v>4.1737288135593218</c:v>
                </c:pt>
                <c:pt idx="5">
                  <c:v>7.2076271186440684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7D-4630-BDA5-E60405879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40532224"/>
        <c:axId val="40534016"/>
      </c:barChart>
      <c:catAx>
        <c:axId val="40532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40534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34016"/>
        <c:scaling>
          <c:orientation val="minMax"/>
          <c:max val="35"/>
          <c:min val="0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1400"/>
                </a:pPr>
                <a:r>
                  <a:rPr lang="fi-FI" sz="1400"/>
                  <a:t>%</a:t>
                </a:r>
              </a:p>
            </c:rich>
          </c:tx>
          <c:layout>
            <c:manualLayout>
              <c:xMode val="edge"/>
              <c:yMode val="edge"/>
              <c:x val="8.1119909534054901E-2"/>
              <c:y val="3.4125073208824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405322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20612842168408"/>
          <c:y val="6.3678675880930111E-2"/>
          <c:w val="0.88510708844004671"/>
          <c:h val="0.713470795312638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3'!$G$3:$G$4</c:f>
              <c:strCache>
                <c:ptCount val="2"/>
                <c:pt idx="0">
                  <c:v>per cent</c:v>
                </c:pt>
                <c:pt idx="1">
                  <c:v>Maternity pack/ cash benefit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 3'!$F$5:$F$9</c:f>
              <c:strCach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4+</c:v>
                </c:pt>
              </c:strCache>
            </c:strRef>
          </c:cat>
          <c:val>
            <c:numRef>
              <c:f>'Data 3'!$G$5:$G$9</c:f>
              <c:numCache>
                <c:formatCode>0.0</c:formatCode>
                <c:ptCount val="5"/>
                <c:pt idx="0">
                  <c:v>43.820786900159199</c:v>
                </c:pt>
                <c:pt idx="1">
                  <c:v>17.527859904480326</c:v>
                </c:pt>
                <c:pt idx="2">
                  <c:v>6.6204230156925172</c:v>
                </c:pt>
                <c:pt idx="3">
                  <c:v>2.2287923584261997</c:v>
                </c:pt>
                <c:pt idx="4">
                  <c:v>1.4623607004775985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85-454A-998D-84EB3FE935B4}"/>
            </c:ext>
          </c:extLst>
        </c:ser>
        <c:ser>
          <c:idx val="1"/>
          <c:order val="1"/>
          <c:tx>
            <c:strRef>
              <c:f>'Data 3'!$H$3:$H$4</c:f>
              <c:strCache>
                <c:ptCount val="2"/>
                <c:pt idx="0">
                  <c:v>per cent</c:v>
                </c:pt>
                <c:pt idx="1">
                  <c:v>Cash benefit only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 3'!$F$5:$F$9</c:f>
              <c:strCach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4+</c:v>
                </c:pt>
              </c:strCache>
            </c:strRef>
          </c:cat>
          <c:val>
            <c:numRef>
              <c:f>'Data 3'!$H$5:$H$9</c:f>
              <c:numCache>
                <c:formatCode>0.0</c:formatCode>
                <c:ptCount val="5"/>
                <c:pt idx="0">
                  <c:v>3.6070047759836252</c:v>
                </c:pt>
                <c:pt idx="1">
                  <c:v>15.051171253127132</c:v>
                </c:pt>
                <c:pt idx="2">
                  <c:v>5.9608824198317034</c:v>
                </c:pt>
                <c:pt idx="3">
                  <c:v>2.1082556288378442</c:v>
                </c:pt>
                <c:pt idx="4">
                  <c:v>2.5085285421878556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85-454A-998D-84EB3FE935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40584704"/>
        <c:axId val="40586240"/>
      </c:barChart>
      <c:catAx>
        <c:axId val="40584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40586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86240"/>
        <c:scaling>
          <c:orientation val="minMax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1400"/>
                </a:pPr>
                <a:r>
                  <a:rPr lang="fi-FI" sz="1400"/>
                  <a:t>%</a:t>
                </a:r>
              </a:p>
            </c:rich>
          </c:tx>
          <c:layout>
            <c:manualLayout>
              <c:xMode val="edge"/>
              <c:yMode val="edge"/>
              <c:x val="9.5420363517023293E-2"/>
              <c:y val="5.7222198482071622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40584704"/>
        <c:crosses val="autoZero"/>
        <c:crossBetween val="between"/>
        <c:majorUnit val="10"/>
        <c:min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736417005845276E-2"/>
          <c:y val="0.20774315391879131"/>
          <c:w val="0.78636397986483575"/>
          <c:h val="0.669027384324834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4'!$B$4</c:f>
              <c:strCache>
                <c:ptCount val="1"/>
                <c:pt idx="0">
                  <c:v>Families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6350">
              <a:solidFill>
                <a:srgbClr val="454600"/>
              </a:solidFill>
            </a:ln>
          </c:spPr>
          <c:invertIfNegative val="0"/>
          <c:cat>
            <c:numRef>
              <c:f>'Data 4'!$A$7:$A$79</c:f>
              <c:numCache>
                <c:formatCode>General</c:formatCode>
                <c:ptCount val="73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</c:numCache>
            </c:numRef>
          </c:cat>
          <c:val>
            <c:numRef>
              <c:f>'Data 4'!$B$7:$B$79</c:f>
              <c:numCache>
                <c:formatCode>#\ ##0.0</c:formatCode>
                <c:ptCount val="73"/>
                <c:pt idx="0">
                  <c:v>584.4</c:v>
                </c:pt>
                <c:pt idx="1">
                  <c:v>598.923</c:v>
                </c:pt>
                <c:pt idx="2">
                  <c:v>607.09699999999998</c:v>
                </c:pt>
                <c:pt idx="3">
                  <c:v>616.33699999999999</c:v>
                </c:pt>
                <c:pt idx="4">
                  <c:v>624.32399999999996</c:v>
                </c:pt>
                <c:pt idx="5">
                  <c:v>630.88</c:v>
                </c:pt>
                <c:pt idx="6">
                  <c:v>638.43399999999997</c:v>
                </c:pt>
                <c:pt idx="7">
                  <c:v>642.74300000000005</c:v>
                </c:pt>
                <c:pt idx="8">
                  <c:v>647.80999999999995</c:v>
                </c:pt>
                <c:pt idx="9">
                  <c:v>653.66800000000001</c:v>
                </c:pt>
                <c:pt idx="10">
                  <c:v>656.55799999999999</c:v>
                </c:pt>
                <c:pt idx="11">
                  <c:v>658.05200000000002</c:v>
                </c:pt>
                <c:pt idx="12">
                  <c:v>648.71900000000005</c:v>
                </c:pt>
                <c:pt idx="13">
                  <c:v>645.58399999999995</c:v>
                </c:pt>
                <c:pt idx="14">
                  <c:v>640.60699999999997</c:v>
                </c:pt>
                <c:pt idx="15">
                  <c:v>638.28200000000004</c:v>
                </c:pt>
                <c:pt idx="16">
                  <c:v>635.31200000000001</c:v>
                </c:pt>
                <c:pt idx="17">
                  <c:v>637.69799999999998</c:v>
                </c:pt>
                <c:pt idx="18">
                  <c:v>640.16399999999999</c:v>
                </c:pt>
                <c:pt idx="19">
                  <c:v>640.06600000000003</c:v>
                </c:pt>
                <c:pt idx="20">
                  <c:v>637.26499999999999</c:v>
                </c:pt>
                <c:pt idx="21">
                  <c:v>636.66099999999994</c:v>
                </c:pt>
                <c:pt idx="22">
                  <c:v>637.976</c:v>
                </c:pt>
                <c:pt idx="23">
                  <c:v>641.18299999999999</c:v>
                </c:pt>
                <c:pt idx="24">
                  <c:v>644.49</c:v>
                </c:pt>
                <c:pt idx="25">
                  <c:v>649.20899999999995</c:v>
                </c:pt>
                <c:pt idx="26">
                  <c:v>650.68600000000004</c:v>
                </c:pt>
                <c:pt idx="27">
                  <c:v>647.71699999999998</c:v>
                </c:pt>
                <c:pt idx="28">
                  <c:v>647.44000000000005</c:v>
                </c:pt>
                <c:pt idx="29">
                  <c:v>641.99</c:v>
                </c:pt>
                <c:pt idx="30">
                  <c:v>634.70000000000005</c:v>
                </c:pt>
                <c:pt idx="31">
                  <c:v>627.5</c:v>
                </c:pt>
                <c:pt idx="32">
                  <c:v>620.79999999999995</c:v>
                </c:pt>
                <c:pt idx="33">
                  <c:v>612.9</c:v>
                </c:pt>
                <c:pt idx="34">
                  <c:v>604.79999999999995</c:v>
                </c:pt>
                <c:pt idx="35">
                  <c:v>598.9</c:v>
                </c:pt>
                <c:pt idx="36">
                  <c:v>601</c:v>
                </c:pt>
                <c:pt idx="37">
                  <c:v>618.20000000000005</c:v>
                </c:pt>
                <c:pt idx="38">
                  <c:v>615.79999999999995</c:v>
                </c:pt>
                <c:pt idx="39">
                  <c:v>616.6</c:v>
                </c:pt>
                <c:pt idx="40">
                  <c:v>620</c:v>
                </c:pt>
                <c:pt idx="41">
                  <c:v>622.4</c:v>
                </c:pt>
                <c:pt idx="42">
                  <c:v>624</c:v>
                </c:pt>
                <c:pt idx="43">
                  <c:v>621</c:v>
                </c:pt>
                <c:pt idx="44">
                  <c:v>618.29999999999995</c:v>
                </c:pt>
                <c:pt idx="45">
                  <c:v>614.6</c:v>
                </c:pt>
                <c:pt idx="46">
                  <c:v>609.85500000000002</c:v>
                </c:pt>
                <c:pt idx="47">
                  <c:v>605.98900000000003</c:v>
                </c:pt>
                <c:pt idx="48">
                  <c:v>600.65300000000002</c:v>
                </c:pt>
                <c:pt idx="49">
                  <c:v>593.56700000000001</c:v>
                </c:pt>
                <c:pt idx="50">
                  <c:v>586.83399999999995</c:v>
                </c:pt>
                <c:pt idx="51">
                  <c:v>580.01199999999994</c:v>
                </c:pt>
                <c:pt idx="52">
                  <c:v>574.75</c:v>
                </c:pt>
                <c:pt idx="53">
                  <c:v>571.42100000000005</c:v>
                </c:pt>
                <c:pt idx="54">
                  <c:v>570.41300000000001</c:v>
                </c:pt>
                <c:pt idx="55">
                  <c:v>569.63300000000004</c:v>
                </c:pt>
                <c:pt idx="56">
                  <c:v>568.27499999999998</c:v>
                </c:pt>
                <c:pt idx="57">
                  <c:v>565.21199999999999</c:v>
                </c:pt>
                <c:pt idx="58">
                  <c:v>564.25900000000001</c:v>
                </c:pt>
                <c:pt idx="59">
                  <c:v>562.42499999999995</c:v>
                </c:pt>
                <c:pt idx="60">
                  <c:v>561.5</c:v>
                </c:pt>
                <c:pt idx="61">
                  <c:v>559.5</c:v>
                </c:pt>
                <c:pt idx="62">
                  <c:v>557.70000000000005</c:v>
                </c:pt>
                <c:pt idx="63">
                  <c:v>556.63900000000001</c:v>
                </c:pt>
                <c:pt idx="64">
                  <c:v>555.66300000000001</c:v>
                </c:pt>
                <c:pt idx="65">
                  <c:v>554.76</c:v>
                </c:pt>
                <c:pt idx="66">
                  <c:v>551.97400000000005</c:v>
                </c:pt>
                <c:pt idx="67">
                  <c:v>548.58500000000004</c:v>
                </c:pt>
                <c:pt idx="68">
                  <c:v>545.16300000000001</c:v>
                </c:pt>
                <c:pt idx="69">
                  <c:v>541.06500000000005</c:v>
                </c:pt>
                <c:pt idx="70">
                  <c:v>538.21</c:v>
                </c:pt>
                <c:pt idx="71">
                  <c:v>535.6</c:v>
                </c:pt>
                <c:pt idx="72">
                  <c:v>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39-47CC-A5AE-45B3464807C4}"/>
            </c:ext>
          </c:extLst>
        </c:ser>
        <c:ser>
          <c:idx val="1"/>
          <c:order val="1"/>
          <c:tx>
            <c:strRef>
              <c:f>'Data 4'!$C$4</c:f>
              <c:strCache>
                <c:ptCount val="1"/>
                <c:pt idx="0">
                  <c:v>Children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6350">
              <a:solidFill>
                <a:srgbClr val="454600"/>
              </a:solidFill>
            </a:ln>
          </c:spPr>
          <c:invertIfNegative val="0"/>
          <c:cat>
            <c:numRef>
              <c:f>'Data 4'!$A$7:$A$79</c:f>
              <c:numCache>
                <c:formatCode>General</c:formatCode>
                <c:ptCount val="73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</c:numCache>
            </c:numRef>
          </c:cat>
          <c:val>
            <c:numRef>
              <c:f>'Data 4'!$C$7:$C$79</c:f>
              <c:numCache>
                <c:formatCode>#\ ##0.0</c:formatCode>
                <c:ptCount val="73"/>
                <c:pt idx="0">
                  <c:v>1262.2</c:v>
                </c:pt>
                <c:pt idx="1">
                  <c:v>1292.07</c:v>
                </c:pt>
                <c:pt idx="2">
                  <c:v>1319.22</c:v>
                </c:pt>
                <c:pt idx="3">
                  <c:v>1340.49</c:v>
                </c:pt>
                <c:pt idx="4">
                  <c:v>1357.54</c:v>
                </c:pt>
                <c:pt idx="5">
                  <c:v>1372.96</c:v>
                </c:pt>
                <c:pt idx="6">
                  <c:v>1398.15</c:v>
                </c:pt>
                <c:pt idx="7">
                  <c:v>1397.2</c:v>
                </c:pt>
                <c:pt idx="8">
                  <c:v>1416.34</c:v>
                </c:pt>
                <c:pt idx="9">
                  <c:v>1425.86</c:v>
                </c:pt>
                <c:pt idx="10">
                  <c:v>1431.71</c:v>
                </c:pt>
                <c:pt idx="11">
                  <c:v>1419.53</c:v>
                </c:pt>
                <c:pt idx="12">
                  <c:v>1398.46</c:v>
                </c:pt>
                <c:pt idx="13">
                  <c:v>1377.35</c:v>
                </c:pt>
                <c:pt idx="14">
                  <c:v>1354.61</c:v>
                </c:pt>
                <c:pt idx="15">
                  <c:v>1331.97</c:v>
                </c:pt>
                <c:pt idx="16">
                  <c:v>1312.21</c:v>
                </c:pt>
                <c:pt idx="17">
                  <c:v>1297.52</c:v>
                </c:pt>
                <c:pt idx="18">
                  <c:v>1276.68</c:v>
                </c:pt>
                <c:pt idx="19">
                  <c:v>1252.1099999999999</c:v>
                </c:pt>
                <c:pt idx="20">
                  <c:v>1202.4000000000001</c:v>
                </c:pt>
                <c:pt idx="21">
                  <c:v>1180.2</c:v>
                </c:pt>
                <c:pt idx="22">
                  <c:v>1156.8</c:v>
                </c:pt>
                <c:pt idx="23">
                  <c:v>1134.8</c:v>
                </c:pt>
                <c:pt idx="24">
                  <c:v>1122</c:v>
                </c:pt>
                <c:pt idx="25">
                  <c:v>1118.3699999999999</c:v>
                </c:pt>
                <c:pt idx="26">
                  <c:v>1104.52</c:v>
                </c:pt>
                <c:pt idx="27">
                  <c:v>1083.69</c:v>
                </c:pt>
                <c:pt idx="28">
                  <c:v>1067.5899999999999</c:v>
                </c:pt>
                <c:pt idx="29">
                  <c:v>1052.3</c:v>
                </c:pt>
                <c:pt idx="30">
                  <c:v>1038.8699999999999</c:v>
                </c:pt>
                <c:pt idx="31">
                  <c:v>1029.5</c:v>
                </c:pt>
                <c:pt idx="32">
                  <c:v>1024.2</c:v>
                </c:pt>
                <c:pt idx="33">
                  <c:v>1019.8</c:v>
                </c:pt>
                <c:pt idx="34">
                  <c:v>1015.8</c:v>
                </c:pt>
                <c:pt idx="35">
                  <c:v>1014.2</c:v>
                </c:pt>
                <c:pt idx="36">
                  <c:v>1027.9000000000001</c:v>
                </c:pt>
                <c:pt idx="37">
                  <c:v>1072.2</c:v>
                </c:pt>
                <c:pt idx="38">
                  <c:v>1072.9000000000001</c:v>
                </c:pt>
                <c:pt idx="39">
                  <c:v>1079.2</c:v>
                </c:pt>
                <c:pt idx="40">
                  <c:v>1089.5</c:v>
                </c:pt>
                <c:pt idx="41">
                  <c:v>1095</c:v>
                </c:pt>
                <c:pt idx="42">
                  <c:v>1097</c:v>
                </c:pt>
                <c:pt idx="43">
                  <c:v>1097.2</c:v>
                </c:pt>
                <c:pt idx="44">
                  <c:v>1097.8</c:v>
                </c:pt>
                <c:pt idx="45">
                  <c:v>1097.4000000000001</c:v>
                </c:pt>
                <c:pt idx="46">
                  <c:v>1093.8150000000001</c:v>
                </c:pt>
                <c:pt idx="47">
                  <c:v>1090.1079999999999</c:v>
                </c:pt>
                <c:pt idx="48">
                  <c:v>1083.348</c:v>
                </c:pt>
                <c:pt idx="49">
                  <c:v>1072.2059999999999</c:v>
                </c:pt>
                <c:pt idx="50">
                  <c:v>1063.68</c:v>
                </c:pt>
                <c:pt idx="51">
                  <c:v>1054.23</c:v>
                </c:pt>
                <c:pt idx="52">
                  <c:v>1046.92</c:v>
                </c:pt>
                <c:pt idx="53">
                  <c:v>1041.9059999999999</c:v>
                </c:pt>
                <c:pt idx="54">
                  <c:v>1039.9670000000001</c:v>
                </c:pt>
                <c:pt idx="55">
                  <c:v>1034.4000000000001</c:v>
                </c:pt>
                <c:pt idx="56">
                  <c:v>1030.712</c:v>
                </c:pt>
                <c:pt idx="57">
                  <c:v>1024.5060000000001</c:v>
                </c:pt>
                <c:pt idx="58">
                  <c:v>1021.275</c:v>
                </c:pt>
                <c:pt idx="59">
                  <c:v>1016.865</c:v>
                </c:pt>
                <c:pt idx="60">
                  <c:v>1014.9</c:v>
                </c:pt>
                <c:pt idx="61">
                  <c:v>1012.4</c:v>
                </c:pt>
                <c:pt idx="62">
                  <c:v>1011.87</c:v>
                </c:pt>
                <c:pt idx="63">
                  <c:v>1012.756</c:v>
                </c:pt>
                <c:pt idx="64">
                  <c:v>1012.8049999999999</c:v>
                </c:pt>
                <c:pt idx="65">
                  <c:v>1012.752</c:v>
                </c:pt>
                <c:pt idx="66">
                  <c:v>1009.115</c:v>
                </c:pt>
                <c:pt idx="67">
                  <c:v>1003.635</c:v>
                </c:pt>
                <c:pt idx="68">
                  <c:v>996.35799999999995</c:v>
                </c:pt>
                <c:pt idx="69">
                  <c:v>985.83199999999999</c:v>
                </c:pt>
                <c:pt idx="70">
                  <c:v>977.024</c:v>
                </c:pt>
                <c:pt idx="71">
                  <c:v>968.4</c:v>
                </c:pt>
                <c:pt idx="72">
                  <c:v>957.7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39-47CC-A5AE-45B3464807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40989824"/>
        <c:axId val="40991360"/>
      </c:barChart>
      <c:catAx>
        <c:axId val="40989824"/>
        <c:scaling>
          <c:orientation val="minMax"/>
        </c:scaling>
        <c:delete val="0"/>
        <c:axPos val="b"/>
        <c:majorGridlines>
          <c:spPr>
            <a:ln w="3175"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4099136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40991360"/>
        <c:scaling>
          <c:orientation val="minMax"/>
          <c:max val="1500"/>
          <c:min val="0"/>
        </c:scaling>
        <c:delete val="0"/>
        <c:axPos val="l"/>
        <c:majorGridlines>
          <c:spPr>
            <a:ln w="3175">
              <a:solidFill>
                <a:srgbClr val="454600"/>
              </a:solidFill>
              <a:prstDash val="solid"/>
            </a:ln>
          </c:spPr>
        </c:majorGridlines>
        <c:title>
          <c:tx>
            <c:strRef>
              <c:f>'Data 4'!$B$3:$C$3</c:f>
              <c:strCache>
                <c:ptCount val="2"/>
                <c:pt idx="0">
                  <c:v>Number, thousands</c:v>
                </c:pt>
              </c:strCache>
            </c:strRef>
          </c:tx>
          <c:layout>
            <c:manualLayout>
              <c:xMode val="edge"/>
              <c:yMode val="edge"/>
              <c:x val="3.3828597512267487E-2"/>
              <c:y val="0.15534860550363216"/>
            </c:manualLayout>
          </c:layout>
          <c:overlay val="0"/>
          <c:spPr>
            <a:noFill/>
            <a:ln w="25400">
              <a:noFill/>
            </a:ln>
          </c:spPr>
          <c:txPr>
            <a:bodyPr rot="0" vert="horz"/>
            <a:lstStyle/>
            <a:p>
              <a:pPr algn="ctr">
                <a:defRPr sz="1400" b="0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fi-FI"/>
            </a:p>
          </c:txPr>
        </c:title>
        <c:numFmt formatCode="#,##0" sourceLinked="0"/>
        <c:majorTickMark val="out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40989824"/>
        <c:crosses val="autoZero"/>
        <c:crossBetween val="between"/>
        <c:majorUnit val="300"/>
        <c:minorUnit val="1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370656928753471"/>
          <c:y val="0.23867859293792243"/>
          <c:w val="0.45054991314491488"/>
          <c:h val="0.66050872536117122"/>
        </c:manualLayout>
      </c:layout>
      <c:doughnutChart>
        <c:varyColors val="1"/>
        <c:ser>
          <c:idx val="0"/>
          <c:order val="0"/>
          <c:tx>
            <c:strRef>
              <c:f>'Data 5'!$C$3</c:f>
              <c:strCache>
                <c:ptCount val="1"/>
                <c:pt idx="0">
                  <c:v>Families</c:v>
                </c:pt>
              </c:strCache>
            </c:strRef>
          </c:tx>
          <c:spPr>
            <a:solidFill>
              <a:srgbClr val="9900CC"/>
            </a:solidFill>
            <a:ln w="635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3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0DB-40DF-8CFB-56B91DE14C05}"/>
              </c:ext>
            </c:extLst>
          </c:dPt>
          <c:dPt>
            <c:idx val="1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0DB-40DF-8CFB-56B91DE14C05}"/>
              </c:ext>
            </c:extLst>
          </c:dPt>
          <c:dPt>
            <c:idx val="2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0DB-40DF-8CFB-56B91DE14C05}"/>
              </c:ext>
            </c:extLst>
          </c:dPt>
          <c:dPt>
            <c:idx val="3"/>
            <c:bubble3D val="0"/>
            <c:spPr>
              <a:solidFill>
                <a:schemeClr val="bg1">
                  <a:lumMod val="50000"/>
                </a:schemeClr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0DB-40DF-8CFB-56B91DE14C05}"/>
              </c:ext>
            </c:extLst>
          </c:dPt>
          <c:dPt>
            <c:idx val="4"/>
            <c:bubble3D val="0"/>
            <c:spPr>
              <a:solidFill>
                <a:srgbClr val="00AC62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0DB-40DF-8CFB-56B91DE14C05}"/>
              </c:ext>
            </c:extLst>
          </c:dPt>
          <c:dLbls>
            <c:dLbl>
              <c:idx val="0"/>
              <c:layout>
                <c:manualLayout>
                  <c:x val="2.5764895330112722E-3"/>
                  <c:y val="-5.665722379603399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0DB-40DF-8CFB-56B91DE14C05}"/>
                </c:ext>
              </c:extLst>
            </c:dLbl>
            <c:dLbl>
              <c:idx val="3"/>
              <c:layout>
                <c:manualLayout>
                  <c:x val="-1.2882447665056361E-3"/>
                  <c:y val="-0.134088762983947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0DB-40DF-8CFB-56B91DE14C05}"/>
                </c:ext>
              </c:extLst>
            </c:dLbl>
            <c:numFmt formatCode="0.0\ 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'Data 5'!$A$4:$A$7</c:f>
              <c:strCache>
                <c:ptCount val="4"/>
                <c:pt idx="0">
                  <c:v>one  child</c:v>
                </c:pt>
                <c:pt idx="1">
                  <c:v>two children</c:v>
                </c:pt>
                <c:pt idx="2">
                  <c:v>three children</c:v>
                </c:pt>
                <c:pt idx="3">
                  <c:v>four or more</c:v>
                </c:pt>
              </c:strCache>
            </c:strRef>
          </c:cat>
          <c:val>
            <c:numRef>
              <c:f>'Data 5'!$C$4:$C$7</c:f>
              <c:numCache>
                <c:formatCode>#,##0</c:formatCode>
                <c:ptCount val="4"/>
                <c:pt idx="0">
                  <c:v>237280</c:v>
                </c:pt>
                <c:pt idx="1">
                  <c:v>207814</c:v>
                </c:pt>
                <c:pt idx="2">
                  <c:v>63636</c:v>
                </c:pt>
                <c:pt idx="3">
                  <c:v>24233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0DB-40DF-8CFB-56B91DE14C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49436228595217"/>
          <c:y val="0.18336531337838088"/>
          <c:w val="0.78636277331871229"/>
          <c:h val="0.68363701345842409"/>
        </c:manualLayout>
      </c:layout>
      <c:areaChart>
        <c:grouping val="stacked"/>
        <c:varyColors val="0"/>
        <c:ser>
          <c:idx val="1"/>
          <c:order val="1"/>
          <c:tx>
            <c:strRef>
              <c:f>'Data 6'!$C$4</c:f>
              <c:strCache>
                <c:ptCount val="1"/>
                <c:pt idx="0">
                  <c:v>Nominal value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6350">
              <a:solidFill>
                <a:srgbClr val="000000"/>
              </a:solidFill>
              <a:prstDash val="solid"/>
            </a:ln>
          </c:spPr>
          <c:cat>
            <c:numRef>
              <c:f>'Data 6'!$A$7:$A$79</c:f>
              <c:numCache>
                <c:formatCode>General</c:formatCode>
                <c:ptCount val="73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</c:numCache>
            </c:numRef>
          </c:cat>
          <c:val>
            <c:numRef>
              <c:f>'Data 6'!$C$7:$C$79</c:f>
              <c:numCache>
                <c:formatCode>#\ ##0.0</c:formatCode>
                <c:ptCount val="73"/>
                <c:pt idx="0">
                  <c:v>19.106148446027653</c:v>
                </c:pt>
                <c:pt idx="1">
                  <c:v>27.90237699996468</c:v>
                </c:pt>
                <c:pt idx="2">
                  <c:v>32.561182562948531</c:v>
                </c:pt>
                <c:pt idx="3">
                  <c:v>32.275263087963964</c:v>
                </c:pt>
                <c:pt idx="4">
                  <c:v>32.763008074702348</c:v>
                </c:pt>
                <c:pt idx="5">
                  <c:v>33.166659098209976</c:v>
                </c:pt>
                <c:pt idx="6">
                  <c:v>33.553491329071448</c:v>
                </c:pt>
                <c:pt idx="7">
                  <c:v>33.973961145225225</c:v>
                </c:pt>
                <c:pt idx="8">
                  <c:v>34.142149071686738</c:v>
                </c:pt>
                <c:pt idx="9">
                  <c:v>34.528981302548218</c:v>
                </c:pt>
                <c:pt idx="10">
                  <c:v>34.697169229009724</c:v>
                </c:pt>
                <c:pt idx="11">
                  <c:v>40.751934581624127</c:v>
                </c:pt>
                <c:pt idx="12">
                  <c:v>46.30213615485399</c:v>
                </c:pt>
                <c:pt idx="13">
                  <c:v>47.361720091561509</c:v>
                </c:pt>
                <c:pt idx="14">
                  <c:v>48.757679881192047</c:v>
                </c:pt>
                <c:pt idx="15">
                  <c:v>48.505397991499777</c:v>
                </c:pt>
                <c:pt idx="16">
                  <c:v>48.000834212115244</c:v>
                </c:pt>
                <c:pt idx="17">
                  <c:v>49.749988647314964</c:v>
                </c:pt>
                <c:pt idx="18">
                  <c:v>51.448686704576218</c:v>
                </c:pt>
                <c:pt idx="19">
                  <c:v>50.30500880463795</c:v>
                </c:pt>
                <c:pt idx="20">
                  <c:v>51.196404814883955</c:v>
                </c:pt>
                <c:pt idx="21">
                  <c:v>56.612056046944616</c:v>
                </c:pt>
                <c:pt idx="22">
                  <c:v>59.588982345313362</c:v>
                </c:pt>
                <c:pt idx="23">
                  <c:v>60.194458880574793</c:v>
                </c:pt>
                <c:pt idx="24">
                  <c:v>83.723949792540196</c:v>
                </c:pt>
                <c:pt idx="25">
                  <c:v>118.7743136671191</c:v>
                </c:pt>
                <c:pt idx="26">
                  <c:v>137.66181780874678</c:v>
                </c:pt>
                <c:pt idx="27">
                  <c:v>176.69823554046346</c:v>
                </c:pt>
                <c:pt idx="28">
                  <c:v>191.91924288523023</c:v>
                </c:pt>
                <c:pt idx="29">
                  <c:v>213.39684109436519</c:v>
                </c:pt>
                <c:pt idx="30">
                  <c:v>241.24876171639144</c:v>
                </c:pt>
                <c:pt idx="31">
                  <c:v>281.3615821774618</c:v>
                </c:pt>
                <c:pt idx="32">
                  <c:v>305.49654962468867</c:v>
                </c:pt>
                <c:pt idx="33">
                  <c:v>375.93365322676942</c:v>
                </c:pt>
                <c:pt idx="34">
                  <c:v>394.77070099045864</c:v>
                </c:pt>
                <c:pt idx="35">
                  <c:v>417.08923883190124</c:v>
                </c:pt>
                <c:pt idx="36">
                  <c:v>437.27179000728256</c:v>
                </c:pt>
                <c:pt idx="37">
                  <c:v>470.01797928933871</c:v>
                </c:pt>
                <c:pt idx="38">
                  <c:v>507.01932311087114</c:v>
                </c:pt>
                <c:pt idx="39">
                  <c:v>588.67456140793479</c:v>
                </c:pt>
                <c:pt idx="40">
                  <c:v>688.56137093342613</c:v>
                </c:pt>
                <c:pt idx="41">
                  <c:v>805.75471809180704</c:v>
                </c:pt>
                <c:pt idx="42">
                  <c:v>933.27480393492465</c:v>
                </c:pt>
                <c:pt idx="43">
                  <c:v>935.94899196566269</c:v>
                </c:pt>
                <c:pt idx="44">
                  <c:v>1530.6446811409194</c:v>
                </c:pt>
                <c:pt idx="45">
                  <c:v>1474.6717392145288</c:v>
                </c:pt>
                <c:pt idx="46">
                  <c:v>1412.3917500458313</c:v>
                </c:pt>
                <c:pt idx="47">
                  <c:v>1410.154850623893</c:v>
                </c:pt>
                <c:pt idx="48">
                  <c:v>1404.8737497330017</c:v>
                </c:pt>
                <c:pt idx="49">
                  <c:v>1397.1707427010645</c:v>
                </c:pt>
                <c:pt idx="50">
                  <c:v>1387.0556209245963</c:v>
                </c:pt>
                <c:pt idx="51">
                  <c:v>1376.0881797525283</c:v>
                </c:pt>
                <c:pt idx="52">
                  <c:v>1365.9879229999999</c:v>
                </c:pt>
                <c:pt idx="53">
                  <c:v>1358.5536959999999</c:v>
                </c:pt>
                <c:pt idx="54">
                  <c:v>1428.8059229999999</c:v>
                </c:pt>
                <c:pt idx="55">
                  <c:v>1424.44899732</c:v>
                </c:pt>
                <c:pt idx="56">
                  <c:v>1419.4170066300001</c:v>
                </c:pt>
                <c:pt idx="57">
                  <c:v>1411.4145228699999</c:v>
                </c:pt>
                <c:pt idx="58">
                  <c:v>1424.958003</c:v>
                </c:pt>
                <c:pt idx="59">
                  <c:v>1436.9010519999999</c:v>
                </c:pt>
                <c:pt idx="60">
                  <c:v>1433.1217839999999</c:v>
                </c:pt>
                <c:pt idx="61">
                  <c:v>1436.0295610000001</c:v>
                </c:pt>
                <c:pt idx="62">
                  <c:v>1489.8271520000001</c:v>
                </c:pt>
                <c:pt idx="63">
                  <c:v>1492.775776</c:v>
                </c:pt>
                <c:pt idx="64">
                  <c:v>1495.1987819999999</c:v>
                </c:pt>
                <c:pt idx="65">
                  <c:v>1384.3512929999999</c:v>
                </c:pt>
                <c:pt idx="66">
                  <c:v>1381.6883049999999</c:v>
                </c:pt>
                <c:pt idx="67">
                  <c:v>1366.242612</c:v>
                </c:pt>
                <c:pt idx="68">
                  <c:v>1369.2691870000001</c:v>
                </c:pt>
                <c:pt idx="69">
                  <c:v>1358.97151902</c:v>
                </c:pt>
                <c:pt idx="70">
                  <c:v>1375.0734090000001</c:v>
                </c:pt>
                <c:pt idx="71">
                  <c:v>1362.1</c:v>
                </c:pt>
                <c:pt idx="72">
                  <c:v>1460.3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B8-456D-8097-CF5F650F35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926592"/>
        <c:axId val="40928384"/>
      </c:areaChart>
      <c:lineChart>
        <c:grouping val="standard"/>
        <c:varyColors val="0"/>
        <c:ser>
          <c:idx val="0"/>
          <c:order val="0"/>
          <c:tx>
            <c:strRef>
              <c:f>'Data 6'!$B$4</c:f>
              <c:strCache>
                <c:ptCount val="1"/>
                <c:pt idx="0">
                  <c:v>At 2022 prices</c:v>
                </c:pt>
              </c:strCache>
            </c:strRef>
          </c:tx>
          <c:spPr>
            <a:ln w="44450">
              <a:solidFill>
                <a:schemeClr val="accent2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'Data 6'!$A$7:$A$79</c:f>
              <c:numCache>
                <c:formatCode>General</c:formatCode>
                <c:ptCount val="73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</c:numCache>
            </c:numRef>
          </c:cat>
          <c:val>
            <c:numRef>
              <c:f>'Data 6'!$B$7:$B$79</c:f>
              <c:numCache>
                <c:formatCode>#\ ##0.0</c:formatCode>
                <c:ptCount val="73"/>
                <c:pt idx="0">
                  <c:v>505.67326584212157</c:v>
                </c:pt>
                <c:pt idx="1">
                  <c:v>634.07560023199653</c:v>
                </c:pt>
                <c:pt idx="2">
                  <c:v>711.12560939787318</c:v>
                </c:pt>
                <c:pt idx="3">
                  <c:v>695.4324113618402</c:v>
                </c:pt>
                <c:pt idx="4">
                  <c:v>717.48309508551165</c:v>
                </c:pt>
                <c:pt idx="5">
                  <c:v>752.28722249947396</c:v>
                </c:pt>
                <c:pt idx="6">
                  <c:v>681.55705933887259</c:v>
                </c:pt>
                <c:pt idx="7">
                  <c:v>608.57814054422386</c:v>
                </c:pt>
                <c:pt idx="8">
                  <c:v>560.38213496762353</c:v>
                </c:pt>
                <c:pt idx="9">
                  <c:v>557.99481781886061</c:v>
                </c:pt>
                <c:pt idx="10">
                  <c:v>543.23600472769704</c:v>
                </c:pt>
                <c:pt idx="11">
                  <c:v>626.63896345506328</c:v>
                </c:pt>
                <c:pt idx="12">
                  <c:v>681.55726790579024</c:v>
                </c:pt>
                <c:pt idx="13">
                  <c:v>664.69058971341065</c:v>
                </c:pt>
                <c:pt idx="14">
                  <c:v>620.36750375483984</c:v>
                </c:pt>
                <c:pt idx="15">
                  <c:v>588.58261246756467</c:v>
                </c:pt>
                <c:pt idx="16">
                  <c:v>560.45913495801972</c:v>
                </c:pt>
                <c:pt idx="17">
                  <c:v>549.98715097451225</c:v>
                </c:pt>
                <c:pt idx="18">
                  <c:v>524.737430259745</c:v>
                </c:pt>
                <c:pt idx="19">
                  <c:v>501.61458531374097</c:v>
                </c:pt>
                <c:pt idx="20">
                  <c:v>496.93901630099322</c:v>
                </c:pt>
                <c:pt idx="21">
                  <c:v>516.05795211640145</c:v>
                </c:pt>
                <c:pt idx="22">
                  <c:v>506.96893201406158</c:v>
                </c:pt>
                <c:pt idx="23">
                  <c:v>458.4171187838088</c:v>
                </c:pt>
                <c:pt idx="24">
                  <c:v>543.09070579713125</c:v>
                </c:pt>
                <c:pt idx="25">
                  <c:v>653.97750098833262</c:v>
                </c:pt>
                <c:pt idx="26">
                  <c:v>662.90475118567883</c:v>
                </c:pt>
                <c:pt idx="27">
                  <c:v>755.25104717534373</c:v>
                </c:pt>
                <c:pt idx="28">
                  <c:v>762.7105431359463</c:v>
                </c:pt>
                <c:pt idx="29">
                  <c:v>790.3550285140152</c:v>
                </c:pt>
                <c:pt idx="30">
                  <c:v>800.87414205478649</c:v>
                </c:pt>
                <c:pt idx="31">
                  <c:v>833.81380382015504</c:v>
                </c:pt>
                <c:pt idx="32">
                  <c:v>828.3656441746366</c:v>
                </c:pt>
                <c:pt idx="33">
                  <c:v>939.09410619049288</c:v>
                </c:pt>
                <c:pt idx="34">
                  <c:v>921.69229898140293</c:v>
                </c:pt>
                <c:pt idx="35">
                  <c:v>919.74013512675799</c:v>
                </c:pt>
                <c:pt idx="36">
                  <c:v>930.79015881218243</c:v>
                </c:pt>
                <c:pt idx="37">
                  <c:v>965.13400601645776</c:v>
                </c:pt>
                <c:pt idx="38">
                  <c:v>992.42920113055811</c:v>
                </c:pt>
                <c:pt idx="39">
                  <c:v>1081.0825158128355</c:v>
                </c:pt>
                <c:pt idx="40">
                  <c:v>1191.9804146019412</c:v>
                </c:pt>
                <c:pt idx="41">
                  <c:v>1339.5540238510348</c:v>
                </c:pt>
                <c:pt idx="42">
                  <c:v>1512.2438708114898</c:v>
                </c:pt>
                <c:pt idx="43">
                  <c:v>1485.3331234966165</c:v>
                </c:pt>
                <c:pt idx="44">
                  <c:v>2403.0065052082764</c:v>
                </c:pt>
                <c:pt idx="45">
                  <c:v>2292.5920629441939</c:v>
                </c:pt>
                <c:pt idx="46">
                  <c:v>2183.1000375251642</c:v>
                </c:pt>
                <c:pt idx="47">
                  <c:v>2153.0042808632652</c:v>
                </c:pt>
                <c:pt idx="48">
                  <c:v>2115.2061308737607</c:v>
                </c:pt>
                <c:pt idx="49">
                  <c:v>2079.455788720084</c:v>
                </c:pt>
                <c:pt idx="50">
                  <c:v>1997.2109929001456</c:v>
                </c:pt>
                <c:pt idx="51">
                  <c:v>1931.4741007109797</c:v>
                </c:pt>
                <c:pt idx="52">
                  <c:v>1887.9526977043849</c:v>
                </c:pt>
                <c:pt idx="53">
                  <c:v>1861.3528903429935</c:v>
                </c:pt>
                <c:pt idx="54">
                  <c:v>1953.9413311470137</c:v>
                </c:pt>
                <c:pt idx="55">
                  <c:v>1931.3327208222752</c:v>
                </c:pt>
                <c:pt idx="56">
                  <c:v>1891.2225600605623</c:v>
                </c:pt>
                <c:pt idx="57">
                  <c:v>1834.5345315859067</c:v>
                </c:pt>
                <c:pt idx="58">
                  <c:v>1779.8871890552246</c:v>
                </c:pt>
                <c:pt idx="59">
                  <c:v>1794.6190761342657</c:v>
                </c:pt>
                <c:pt idx="60">
                  <c:v>1768.3725350063457</c:v>
                </c:pt>
                <c:pt idx="61">
                  <c:v>1712.623472585992</c:v>
                </c:pt>
                <c:pt idx="62">
                  <c:v>1728.2281675184988</c:v>
                </c:pt>
                <c:pt idx="63">
                  <c:v>1706.3630936868155</c:v>
                </c:pt>
                <c:pt idx="64">
                  <c:v>1691.5699058184121</c:v>
                </c:pt>
                <c:pt idx="65">
                  <c:v>1569.4044586008556</c:v>
                </c:pt>
                <c:pt idx="66">
                  <c:v>1560.8080360689187</c:v>
                </c:pt>
                <c:pt idx="67">
                  <c:v>1531.8054228287374</c:v>
                </c:pt>
                <c:pt idx="68">
                  <c:v>1518.7436455863926</c:v>
                </c:pt>
                <c:pt idx="69">
                  <c:v>1492.0159507805301</c:v>
                </c:pt>
                <c:pt idx="70">
                  <c:v>1505.3757248637398</c:v>
                </c:pt>
                <c:pt idx="71">
                  <c:v>1459.1075661986849</c:v>
                </c:pt>
                <c:pt idx="72">
                  <c:v>1460.3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B8-456D-8097-CF5F650F35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926592"/>
        <c:axId val="40928384"/>
      </c:lineChart>
      <c:catAx>
        <c:axId val="40926592"/>
        <c:scaling>
          <c:orientation val="minMax"/>
        </c:scaling>
        <c:delete val="0"/>
        <c:axPos val="b"/>
        <c:majorGridlines>
          <c:spPr>
            <a:ln w="3175"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40928384"/>
        <c:crossesAt val="0"/>
        <c:auto val="1"/>
        <c:lblAlgn val="ctr"/>
        <c:lblOffset val="100"/>
        <c:tickLblSkip val="5"/>
        <c:tickMarkSkip val="1"/>
        <c:noMultiLvlLbl val="0"/>
      </c:catAx>
      <c:valAx>
        <c:axId val="40928384"/>
        <c:scaling>
          <c:orientation val="minMax"/>
          <c:max val="2600"/>
          <c:min val="0"/>
        </c:scaling>
        <c:delete val="0"/>
        <c:axPos val="l"/>
        <c:majorGridlines>
          <c:spPr>
            <a:ln w="3175" cmpd="sng">
              <a:solidFill>
                <a:schemeClr val="tx1"/>
              </a:solidFill>
              <a:prstDash val="solid"/>
            </a:ln>
          </c:spPr>
        </c:majorGridlines>
        <c:title>
          <c:tx>
            <c:strRef>
              <c:f>'Data 6'!$B$3:$C$3</c:f>
              <c:strCache>
                <c:ptCount val="2"/>
                <c:pt idx="0">
                  <c:v>Million euros</c:v>
                </c:pt>
              </c:strCache>
            </c:strRef>
          </c:tx>
          <c:layout>
            <c:manualLayout>
              <c:xMode val="edge"/>
              <c:yMode val="edge"/>
              <c:x val="3.3080511937941995E-2"/>
              <c:y val="0.11274592803559129"/>
            </c:manualLayout>
          </c:layout>
          <c:overlay val="0"/>
          <c:spPr>
            <a:noFill/>
            <a:ln w="25400">
              <a:noFill/>
            </a:ln>
          </c:spPr>
          <c:txPr>
            <a:bodyPr rot="0" vert="horz"/>
            <a:lstStyle/>
            <a:p>
              <a:pPr algn="ctr">
                <a:defRPr sz="1400" b="0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fi-FI"/>
            </a:p>
          </c:txPr>
        </c:title>
        <c:numFmt formatCode="#,##0" sourceLinked="0"/>
        <c:majorTickMark val="out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40926592"/>
        <c:crosses val="autoZero"/>
        <c:crossBetween val="midCat"/>
        <c:majorUnit val="200"/>
        <c:minorUnit val="1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7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285714285714285"/>
          <c:y val="0.21104815864022664"/>
          <c:w val="0.70270270270270274"/>
          <c:h val="0.6458923512747875"/>
        </c:manualLayout>
      </c:layout>
      <c:lineChart>
        <c:grouping val="standard"/>
        <c:varyColors val="0"/>
        <c:ser>
          <c:idx val="0"/>
          <c:order val="0"/>
          <c:tx>
            <c:strRef>
              <c:f>'Data 7'!$B$4</c:f>
              <c:strCache>
                <c:ptCount val="1"/>
                <c:pt idx="0">
                  <c:v>Families</c:v>
                </c:pt>
              </c:strCache>
            </c:strRef>
          </c:tx>
          <c:spPr>
            <a:ln w="44450">
              <a:solidFill>
                <a:schemeClr val="accent3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'Data 7'!$A$5:$A$42</c:f>
              <c:numCache>
                <c:formatCode>General</c:formatCode>
                <c:ptCount val="38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</c:numCache>
            </c:numRef>
          </c:cat>
          <c:val>
            <c:numRef>
              <c:f>'Data 7'!$B$5:$B$42</c:f>
              <c:numCache>
                <c:formatCode>#,##0</c:formatCode>
                <c:ptCount val="38"/>
                <c:pt idx="0">
                  <c:v>25890</c:v>
                </c:pt>
                <c:pt idx="1">
                  <c:v>33277</c:v>
                </c:pt>
                <c:pt idx="2">
                  <c:v>43572</c:v>
                </c:pt>
                <c:pt idx="3">
                  <c:v>53968</c:v>
                </c:pt>
                <c:pt idx="4">
                  <c:v>63068</c:v>
                </c:pt>
                <c:pt idx="5">
                  <c:v>81207</c:v>
                </c:pt>
                <c:pt idx="6">
                  <c:v>85205</c:v>
                </c:pt>
                <c:pt idx="7">
                  <c:v>92574</c:v>
                </c:pt>
                <c:pt idx="8">
                  <c:v>95817</c:v>
                </c:pt>
                <c:pt idx="9">
                  <c:v>95384</c:v>
                </c:pt>
                <c:pt idx="10">
                  <c:v>84476</c:v>
                </c:pt>
                <c:pt idx="11">
                  <c:v>73955</c:v>
                </c:pt>
                <c:pt idx="12">
                  <c:v>83922</c:v>
                </c:pt>
                <c:pt idx="13">
                  <c:v>84917</c:v>
                </c:pt>
                <c:pt idx="14">
                  <c:v>84248</c:v>
                </c:pt>
                <c:pt idx="15">
                  <c:v>84326</c:v>
                </c:pt>
                <c:pt idx="16">
                  <c:v>82869</c:v>
                </c:pt>
                <c:pt idx="17">
                  <c:v>82306</c:v>
                </c:pt>
                <c:pt idx="18">
                  <c:v>82064</c:v>
                </c:pt>
                <c:pt idx="19">
                  <c:v>90141</c:v>
                </c:pt>
                <c:pt idx="20">
                  <c:v>90025</c:v>
                </c:pt>
                <c:pt idx="21">
                  <c:v>89575</c:v>
                </c:pt>
                <c:pt idx="22">
                  <c:v>88212</c:v>
                </c:pt>
                <c:pt idx="23">
                  <c:v>88437</c:v>
                </c:pt>
                <c:pt idx="24">
                  <c:v>86575</c:v>
                </c:pt>
                <c:pt idx="25">
                  <c:v>88718</c:v>
                </c:pt>
                <c:pt idx="26">
                  <c:v>87243</c:v>
                </c:pt>
                <c:pt idx="27">
                  <c:v>89143</c:v>
                </c:pt>
                <c:pt idx="28">
                  <c:v>87733</c:v>
                </c:pt>
                <c:pt idx="29">
                  <c:v>87692</c:v>
                </c:pt>
                <c:pt idx="30">
                  <c:v>85210</c:v>
                </c:pt>
                <c:pt idx="31">
                  <c:v>82792</c:v>
                </c:pt>
                <c:pt idx="32">
                  <c:v>79708</c:v>
                </c:pt>
                <c:pt idx="33">
                  <c:v>75563</c:v>
                </c:pt>
                <c:pt idx="34">
                  <c:v>70684</c:v>
                </c:pt>
                <c:pt idx="35">
                  <c:v>66987</c:v>
                </c:pt>
                <c:pt idx="36">
                  <c:v>62591</c:v>
                </c:pt>
                <c:pt idx="37">
                  <c:v>62158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E3-4413-AFBB-60E60B186ED1}"/>
            </c:ext>
          </c:extLst>
        </c:ser>
        <c:ser>
          <c:idx val="1"/>
          <c:order val="1"/>
          <c:tx>
            <c:strRef>
              <c:f>'Data 7'!$C$4</c:f>
              <c:strCache>
                <c:ptCount val="1"/>
                <c:pt idx="0">
                  <c:v>Children</c:v>
                </c:pt>
              </c:strCache>
            </c:strRef>
          </c:tx>
          <c:spPr>
            <a:ln w="44450">
              <a:solidFill>
                <a:schemeClr val="accent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'Data 7'!$A$5:$A$42</c:f>
              <c:numCache>
                <c:formatCode>General</c:formatCode>
                <c:ptCount val="38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</c:numCache>
            </c:numRef>
          </c:cat>
          <c:val>
            <c:numRef>
              <c:f>'Data 7'!$C$5:$C$42</c:f>
              <c:numCache>
                <c:formatCode>#,##0</c:formatCode>
                <c:ptCount val="38"/>
                <c:pt idx="0">
                  <c:v>32078</c:v>
                </c:pt>
                <c:pt idx="1">
                  <c:v>42601</c:v>
                </c:pt>
                <c:pt idx="2">
                  <c:v>79195</c:v>
                </c:pt>
                <c:pt idx="3">
                  <c:v>97336</c:v>
                </c:pt>
                <c:pt idx="4">
                  <c:v>115095</c:v>
                </c:pt>
                <c:pt idx="5">
                  <c:v>139313</c:v>
                </c:pt>
                <c:pt idx="6">
                  <c:v>146014</c:v>
                </c:pt>
                <c:pt idx="7">
                  <c:v>156515</c:v>
                </c:pt>
                <c:pt idx="8">
                  <c:v>159939</c:v>
                </c:pt>
                <c:pt idx="9">
                  <c:v>153840</c:v>
                </c:pt>
                <c:pt idx="10">
                  <c:v>138437</c:v>
                </c:pt>
                <c:pt idx="11">
                  <c:v>122334</c:v>
                </c:pt>
                <c:pt idx="12">
                  <c:v>129399</c:v>
                </c:pt>
                <c:pt idx="13">
                  <c:v>129499</c:v>
                </c:pt>
                <c:pt idx="14">
                  <c:v>127253</c:v>
                </c:pt>
                <c:pt idx="15">
                  <c:v>126334</c:v>
                </c:pt>
                <c:pt idx="16">
                  <c:v>123861</c:v>
                </c:pt>
                <c:pt idx="17">
                  <c:v>122524</c:v>
                </c:pt>
                <c:pt idx="18">
                  <c:v>121182</c:v>
                </c:pt>
                <c:pt idx="19">
                  <c:v>128449</c:v>
                </c:pt>
                <c:pt idx="20">
                  <c:v>127858</c:v>
                </c:pt>
                <c:pt idx="21">
                  <c:v>126788</c:v>
                </c:pt>
                <c:pt idx="22">
                  <c:v>124487</c:v>
                </c:pt>
                <c:pt idx="23">
                  <c:v>123728</c:v>
                </c:pt>
                <c:pt idx="24">
                  <c:v>123605</c:v>
                </c:pt>
                <c:pt idx="25">
                  <c:v>125852</c:v>
                </c:pt>
                <c:pt idx="26">
                  <c:v>123247</c:v>
                </c:pt>
                <c:pt idx="27">
                  <c:v>125218</c:v>
                </c:pt>
                <c:pt idx="28">
                  <c:v>122033</c:v>
                </c:pt>
                <c:pt idx="29">
                  <c:v>120243</c:v>
                </c:pt>
                <c:pt idx="30">
                  <c:v>115209</c:v>
                </c:pt>
                <c:pt idx="31">
                  <c:v>110502</c:v>
                </c:pt>
                <c:pt idx="32">
                  <c:v>103928</c:v>
                </c:pt>
                <c:pt idx="33">
                  <c:v>95897</c:v>
                </c:pt>
                <c:pt idx="34">
                  <c:v>87040</c:v>
                </c:pt>
                <c:pt idx="35">
                  <c:v>80836</c:v>
                </c:pt>
                <c:pt idx="36">
                  <c:v>73292</c:v>
                </c:pt>
                <c:pt idx="37">
                  <c:v>71414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E3-4413-AFBB-60E60B186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13472"/>
        <c:axId val="41115008"/>
      </c:lineChart>
      <c:catAx>
        <c:axId val="41113472"/>
        <c:scaling>
          <c:orientation val="minMax"/>
        </c:scaling>
        <c:delete val="0"/>
        <c:axPos val="b"/>
        <c:majorGridlines>
          <c:spPr>
            <a:ln w="3175"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4111500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41115008"/>
        <c:scaling>
          <c:orientation val="minMax"/>
          <c:max val="180000"/>
          <c:min val="0"/>
        </c:scaling>
        <c:delete val="0"/>
        <c:axPos val="l"/>
        <c:majorGridlines>
          <c:spPr>
            <a:ln w="3175" cmpd="sng">
              <a:solidFill>
                <a:schemeClr val="tx1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41113472"/>
        <c:crosses val="autoZero"/>
        <c:crossBetween val="midCat"/>
        <c:majorUnit val="20000"/>
        <c:minorUnit val="2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7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9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 codeName="Kaavio3"/>
  <sheetViews>
    <sheetView workbookViewId="0"/>
  </sheetViews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400-000000000000}">
  <sheetPr codeName="Kaavio6"/>
  <sheetViews>
    <sheetView workbookViewId="0"/>
  </sheetViews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600-000000000000}">
  <sheetPr codeName="Kaavio8"/>
  <sheetViews>
    <sheetView workbookViewId="0"/>
  </sheetViews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800-000000000000}">
  <sheetPr codeName="Kaavio10"/>
  <sheetViews>
    <sheetView workbookViewId="0"/>
  </sheetViews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A00-000000000000}">
  <sheetPr codeName="Kaavio14"/>
  <sheetViews>
    <sheetView workbookViewId="0"/>
  </sheetViews>
  <pageMargins left="0.39370078740157483" right="0.39370078740157483" top="0.39370078740157483" bottom="0.39370078740157483" header="0.51181102362204722" footer="0.51181102362204722"/>
  <pageSetup paperSize="9" orientation="landscape" r:id="rId1"/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C00-000000000000}">
  <sheetPr codeName="Kaavio16"/>
  <sheetViews>
    <sheetView workbookViewId="0"/>
  </sheetViews>
  <pageMargins left="0.39370078740157483" right="0.39370078740157483" top="0.39370078740157483" bottom="0.39370078740157483" header="0.51181102362204722" footer="0.51181102362204722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 codeName="Kaavio5"/>
  <sheetViews>
    <sheetView workbookViewId="0"/>
  </sheetViews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 codeName="Kaavio7"/>
  <sheetViews>
    <sheetView workbookViewId="0"/>
  </sheetViews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 codeName="Kaavio9"/>
  <sheetViews>
    <sheetView workbookViewId="0"/>
  </sheetViews>
  <pageMargins left="0.39370078740157483" right="0.39370078740157483" top="0.39370078740157483" bottom="0.39370078740157483" header="0.51181102362204722" footer="0.51181102362204722"/>
  <pageSetup paperSize="9"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A00-000000000000}">
  <sheetPr codeName="Kaavio11"/>
  <sheetViews>
    <sheetView workbookViewId="0"/>
  </sheetViews>
  <pageMargins left="0.39370078740157483" right="0.39370078740157483" top="0.39370078740157483" bottom="0.39370078740157483" header="0.51181102362204722" footer="0.51181102362204722"/>
  <pageSetup paperSize="9"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C00-000000000000}">
  <sheetPr codeName="Kaavio13"/>
  <sheetViews>
    <sheetView workbookViewId="0"/>
  </sheetViews>
  <pageMargins left="0.39370078740157483" right="0.39370078740157483" top="0.39370078740157483" bottom="0.39370078740157483" header="0.51181102362204722" footer="0.51181102362204722"/>
  <pageSetup paperSize="9"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E00-000000000000}">
  <sheetPr codeName="Kaavio15"/>
  <sheetViews>
    <sheetView workbookViewId="0"/>
  </sheetViews>
  <pageMargins left="0.39370078740157483" right="0.39370078740157483" top="0.39370078740157483" bottom="0.39370078740157483" header="0.51181102362204722" footer="0.51181102362204722"/>
  <pageSetup paperSize="9" orientation="landscape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000-000000000000}">
  <sheetPr codeName="Kaavio17"/>
  <sheetViews>
    <sheetView workbookViewId="0"/>
  </sheetViews>
  <pageMargins left="0.39370078740157483" right="0.39370078740157483" top="0.39370078740157483" bottom="0.39370078740157483" header="0.51181102362204722" footer="0.51181102362204722"/>
  <pageSetup paperSize="9" orientation="landscape" r:id="rId1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200-000000000000}">
  <sheetPr codeName="Kaavio4"/>
  <sheetViews>
    <sheetView workbookViewId="0"/>
  </sheetViews>
  <pageMargins left="0.39370078740157483" right="0.39370078740157483" top="0.39370078740157483" bottom="0.39370078740157483" header="0.51181102362204722" footer="0.51181102362204722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4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6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855200" cy="6731000"/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0.83389</cdr:x>
      <cdr:y>0.9671</cdr:y>
    </cdr:from>
    <cdr:to>
      <cdr:x>0.84104</cdr:x>
      <cdr:y>0.99686</cdr:y>
    </cdr:to>
    <cdr:sp macro="" textlink="'Data 1'!#REF!">
      <cdr:nvSpPr>
        <cdr:cNvPr id="20481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8223608" y="6503962"/>
          <a:ext cx="70469" cy="2001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4356BF9E-83EC-48A4-B397-5A55646F6ED4}" type="TxLink">
            <a:rPr lang="fi-FI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fi-FI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0.7645</cdr:x>
      <cdr:y>0.9525</cdr:y>
    </cdr:from>
    <cdr:to>
      <cdr:x>0.77165</cdr:x>
      <cdr:y>0.98226</cdr:y>
    </cdr:to>
    <cdr:sp macro="" textlink="'Data 1'!#REF!">
      <cdr:nvSpPr>
        <cdr:cNvPr id="20482" name="Text Box 2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39302" y="6405778"/>
          <a:ext cx="70469" cy="2001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EB9C7FD3-896A-4982-AC0A-962D84EEBBF2}" type="TxLink">
            <a:rPr lang="fi-FI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fi-FI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0.93915</cdr:x>
      <cdr:y>0.922</cdr:y>
    </cdr:from>
    <cdr:to>
      <cdr:x>1</cdr:x>
      <cdr:y>0.97568</cdr:y>
    </cdr:to>
    <cdr:pic>
      <cdr:nvPicPr>
        <cdr:cNvPr id="9" name="Kuva 8">
          <a:extLst xmlns:a="http://schemas.openxmlformats.org/drawingml/2006/main">
            <a:ext uri="{FF2B5EF4-FFF2-40B4-BE49-F238E27FC236}">
              <a16:creationId xmlns:a16="http://schemas.microsoft.com/office/drawing/2014/main" id="{D5362400-5871-4866-82B9-6CCAB927AC1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258493" y="6200127"/>
          <a:ext cx="599882" cy="36098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0.89557</cdr:x>
      <cdr:y>0.49717</cdr:y>
    </cdr:from>
    <cdr:to>
      <cdr:x>0.98829</cdr:x>
      <cdr:y>0.53934</cdr:y>
    </cdr:to>
    <cdr:sp macro="" textlink="'Data 4'!$C$4">
      <cdr:nvSpPr>
        <cdr:cNvPr id="3" name="Tekstiruutu 2"/>
        <cdr:cNvSpPr txBox="1"/>
      </cdr:nvSpPr>
      <cdr:spPr>
        <a:xfrm xmlns:a="http://schemas.openxmlformats.org/drawingml/2006/main">
          <a:off x="8828865" y="3343275"/>
          <a:ext cx="914068" cy="2835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l"/>
          <a:fld id="{240B8211-6F87-4A1A-8AD6-FC0826ED40A9}" type="TxLink">
            <a:rPr lang="en-US" sz="1400" b="0" i="0" u="none" strike="noStrike">
              <a:solidFill>
                <a:srgbClr val="000000"/>
              </a:solidFill>
              <a:latin typeface="Arial"/>
              <a:cs typeface="Arial"/>
            </a:rPr>
            <a:pPr algn="l"/>
            <a:t>Children</a:t>
          </a:fld>
          <a:endParaRPr lang="fi-FI" sz="14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0.8985</cdr:x>
      <cdr:y>0.70822</cdr:y>
    </cdr:from>
    <cdr:to>
      <cdr:x>0.99122</cdr:x>
      <cdr:y>0.78976</cdr:y>
    </cdr:to>
    <cdr:sp macro="" textlink="'Data 4'!$B$4">
      <cdr:nvSpPr>
        <cdr:cNvPr id="4" name="Tekstiruutu 3"/>
        <cdr:cNvSpPr txBox="1"/>
      </cdr:nvSpPr>
      <cdr:spPr>
        <a:xfrm xmlns:a="http://schemas.openxmlformats.org/drawingml/2006/main">
          <a:off x="8857750" y="4762500"/>
          <a:ext cx="914068" cy="5483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l"/>
          <a:fld id="{A9A5CA2C-3DC9-4AB7-8EA2-6A49B735DAD6}" type="TxLink">
            <a:rPr lang="en-US" sz="1400" b="0" i="0" u="none" strike="noStrike">
              <a:solidFill>
                <a:srgbClr val="000000"/>
              </a:solidFill>
              <a:latin typeface="Arial"/>
              <a:cs typeface="Arial"/>
            </a:rPr>
            <a:pPr algn="l"/>
            <a:t>Families</a:t>
          </a:fld>
          <a:endParaRPr lang="fi-FI" sz="14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0.82369</cdr:x>
      <cdr:y>0.95748</cdr:y>
    </cdr:from>
    <cdr:to>
      <cdr:x>0.99113</cdr:x>
      <cdr:y>0.98844</cdr:y>
    </cdr:to>
    <cdr:sp macro="" textlink="">
      <cdr:nvSpPr>
        <cdr:cNvPr id="12" name="Text Box 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8122997" y="6439285"/>
          <a:ext cx="1651278" cy="2081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D0F51968-513C-4F27-8469-2F95C3B5B29E}" type="TxLink">
            <a:rPr lang="fi-FI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fi-FI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0.75072</cdr:x>
      <cdr:y>0.96317</cdr:y>
    </cdr:from>
    <cdr:to>
      <cdr:x>1</cdr:x>
      <cdr:y>1</cdr:y>
    </cdr:to>
    <cdr:sp macro="" textlink="'Data 4'!$A$83">
      <cdr:nvSpPr>
        <cdr:cNvPr id="14" name="Tekstiruutu 1"/>
        <cdr:cNvSpPr txBox="1"/>
      </cdr:nvSpPr>
      <cdr:spPr>
        <a:xfrm xmlns:a="http://schemas.openxmlformats.org/drawingml/2006/main">
          <a:off x="7400925" y="6477001"/>
          <a:ext cx="2457450" cy="2476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1B983F87-B0FF-4B25-9244-5B197ADCEB65}" type="TxLink">
            <a:rPr lang="en-US" sz="8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Section for Analytics and Statistics 9.12.2022</a:t>
          </a:fld>
          <a:endParaRPr lang="fi-FI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0.0361</cdr:x>
      <cdr:y>0.02326</cdr:y>
    </cdr:from>
    <cdr:to>
      <cdr:x>0.95455</cdr:x>
      <cdr:y>0.08352</cdr:y>
    </cdr:to>
    <cdr:grpSp>
      <cdr:nvGrpSpPr>
        <cdr:cNvPr id="11" name="Ryhmä 10">
          <a:extLst xmlns:a="http://schemas.openxmlformats.org/drawingml/2006/main">
            <a:ext uri="{FF2B5EF4-FFF2-40B4-BE49-F238E27FC236}">
              <a16:creationId xmlns:a16="http://schemas.microsoft.com/office/drawing/2014/main" id="{A8DECFB9-EBFA-4FBB-BD00-5AA700DF146D}"/>
            </a:ext>
          </a:extLst>
        </cdr:cNvPr>
        <cdr:cNvGrpSpPr/>
      </cdr:nvGrpSpPr>
      <cdr:grpSpPr>
        <a:xfrm xmlns:a="http://schemas.openxmlformats.org/drawingml/2006/main">
          <a:off x="355773" y="156563"/>
          <a:ext cx="9051508" cy="405610"/>
          <a:chOff x="0" y="0"/>
          <a:chExt cx="8542276" cy="404693"/>
        </a:xfrm>
      </cdr:grpSpPr>
      <cdr:sp macro="" textlink="'Data 4'!$A$1">
        <cdr:nvSpPr>
          <cdr:cNvPr id="13" name="Text Box 2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0"/>
            <a:ext cx="656582" cy="40469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54864" tIns="50292" rIns="0" bIns="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F2ABE766-0A91-48B9-AC1A-9870F3A10BAB}" type="TxLink">
              <a:rPr lang="en-US" sz="2400" b="0" i="0" u="none" strike="noStrike" baseline="0">
                <a:solidFill>
                  <a:sysClr val="windowText" lastClr="000000"/>
                </a:solidFill>
                <a:latin typeface="Arial"/>
                <a:cs typeface="Arial"/>
              </a:rPr>
              <a:pPr algn="l" rtl="0">
                <a:defRPr sz="1000"/>
              </a:pPr>
              <a:t>7.4</a:t>
            </a:fld>
            <a:endParaRPr lang="fi-FI" sz="2400" b="0" i="0" u="none" strike="noStrike" baseline="0">
              <a:solidFill>
                <a:sysClr val="windowText" lastClr="000000"/>
              </a:solidFill>
              <a:latin typeface="Arial"/>
              <a:cs typeface="Arial"/>
            </a:endParaRPr>
          </a:p>
        </cdr:txBody>
      </cdr:sp>
      <cdr:sp macro="" textlink="'Data 4'!$B$2">
        <cdr:nvSpPr>
          <cdr:cNvPr id="15" name="Text Box 2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574016" y="0"/>
            <a:ext cx="7968260" cy="40469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54864" tIns="50292" rIns="0" bIns="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A323ADF2-D5D2-44C4-9370-5D655F4AB8D6}" type="TxLink">
              <a:rPr lang="en-US" sz="2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Recipients of child benefit (children and families) 1950–2022</a:t>
            </a:fld>
            <a:endParaRPr lang="fi-FI" sz="2400" b="0" i="0" u="none" strike="noStrike" baseline="0">
              <a:solidFill>
                <a:sysClr val="windowText" lastClr="000000"/>
              </a:solidFill>
              <a:latin typeface="Arial"/>
              <a:cs typeface="Arial"/>
            </a:endParaRPr>
          </a:p>
        </cdr:txBody>
      </cdr:sp>
    </cdr:grp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855200" cy="6731000"/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0.93915</cdr:x>
      <cdr:y>0.90822</cdr:y>
    </cdr:from>
    <cdr:to>
      <cdr:x>1</cdr:x>
      <cdr:y>0.9619</cdr:y>
    </cdr:to>
    <cdr:pic>
      <cdr:nvPicPr>
        <cdr:cNvPr id="8" name="Kuva 7">
          <a:extLst xmlns:a="http://schemas.openxmlformats.org/drawingml/2006/main">
            <a:ext uri="{FF2B5EF4-FFF2-40B4-BE49-F238E27FC236}">
              <a16:creationId xmlns:a16="http://schemas.microsoft.com/office/drawing/2014/main" id="{C22542CF-885C-45EF-94C1-52913B3F231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258493" y="6107442"/>
          <a:ext cx="599882" cy="36098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0.18965</cdr:x>
      <cdr:y>0.84967</cdr:y>
    </cdr:from>
    <cdr:to>
      <cdr:x>0.2879</cdr:x>
      <cdr:y>1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1765183" y="563635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i-FI" sz="1100"/>
        </a:p>
      </cdr:txBody>
    </cdr:sp>
  </cdr:relSizeAnchor>
  <cdr:relSizeAnchor xmlns:cdr="http://schemas.openxmlformats.org/drawingml/2006/chartDrawing">
    <cdr:from>
      <cdr:x>0.23566</cdr:x>
      <cdr:y>0.84967</cdr:y>
    </cdr:from>
    <cdr:to>
      <cdr:x>0.3339</cdr:x>
      <cdr:y>1</cdr:y>
    </cdr:to>
    <cdr:sp macro="" textlink="">
      <cdr:nvSpPr>
        <cdr:cNvPr id="3" name="Tekstiruutu 2"/>
        <cdr:cNvSpPr txBox="1"/>
      </cdr:nvSpPr>
      <cdr:spPr>
        <a:xfrm xmlns:a="http://schemas.openxmlformats.org/drawingml/2006/main">
          <a:off x="2193372" y="539167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i-FI" sz="1100"/>
        </a:p>
      </cdr:txBody>
    </cdr:sp>
  </cdr:relSizeAnchor>
  <cdr:relSizeAnchor xmlns:cdr="http://schemas.openxmlformats.org/drawingml/2006/chartDrawing">
    <cdr:from>
      <cdr:x>0.75459</cdr:x>
      <cdr:y>0.95892</cdr:y>
    </cdr:from>
    <cdr:to>
      <cdr:x>1</cdr:x>
      <cdr:y>1</cdr:y>
    </cdr:to>
    <cdr:sp macro="" textlink="'Data 5'!$A$12">
      <cdr:nvSpPr>
        <cdr:cNvPr id="4" name="Tekstiruutu 3"/>
        <cdr:cNvSpPr txBox="1"/>
      </cdr:nvSpPr>
      <cdr:spPr>
        <a:xfrm xmlns:a="http://schemas.openxmlformats.org/drawingml/2006/main">
          <a:off x="7439025" y="6448426"/>
          <a:ext cx="2419350" cy="2762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B3C6992E-7DC4-4F4E-824F-BF6CF1808DE1}" type="TxLink">
            <a:rPr lang="en-US" sz="8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Section for Analytics and Statistics 9.12.2022</a:t>
          </a:fld>
          <a:endParaRPr lang="fi-FI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0.16054</cdr:x>
      <cdr:y>0.86383</cdr:y>
    </cdr:from>
    <cdr:to>
      <cdr:x>0.79304</cdr:x>
      <cdr:y>1</cdr:y>
    </cdr:to>
    <cdr:sp macro="" textlink="">
      <cdr:nvSpPr>
        <cdr:cNvPr id="5" name="Tekstiruutu 4"/>
        <cdr:cNvSpPr txBox="1"/>
      </cdr:nvSpPr>
      <cdr:spPr>
        <a:xfrm xmlns:a="http://schemas.openxmlformats.org/drawingml/2006/main">
          <a:off x="1581150" y="5800725"/>
          <a:ext cx="622935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i-FI" sz="1100"/>
            <a:t> </a:t>
          </a:r>
        </a:p>
      </cdr:txBody>
    </cdr:sp>
  </cdr:relSizeAnchor>
  <cdr:relSizeAnchor xmlns:cdr="http://schemas.openxmlformats.org/drawingml/2006/chartDrawing">
    <cdr:from>
      <cdr:x>0.42609</cdr:x>
      <cdr:y>0.45308</cdr:y>
    </cdr:from>
    <cdr:to>
      <cdr:x>0.65024</cdr:x>
      <cdr:y>0.67847</cdr:y>
    </cdr:to>
    <cdr:sp macro="" textlink="'Data 5'!$A$10">
      <cdr:nvSpPr>
        <cdr:cNvPr id="6" name="Tekstiruutu 5"/>
        <cdr:cNvSpPr txBox="1"/>
      </cdr:nvSpPr>
      <cdr:spPr>
        <a:xfrm xmlns:a="http://schemas.openxmlformats.org/drawingml/2006/main">
          <a:off x="4200525" y="3046829"/>
          <a:ext cx="2209800" cy="15156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fld id="{B701D528-65DE-4043-9AF7-50C9D3FE7E3D}" type="TxLink">
            <a:rPr lang="en-US" sz="14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Number of recipients: families 532 964, children 957 711 at year-end 2022.</a:t>
          </a:fld>
          <a:endParaRPr lang="fi-FI" sz="14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0.06989</cdr:x>
      <cdr:y>0.03017</cdr:y>
    </cdr:from>
    <cdr:to>
      <cdr:x>0.8472</cdr:x>
      <cdr:y>0.14313</cdr:y>
    </cdr:to>
    <cdr:grpSp>
      <cdr:nvGrpSpPr>
        <cdr:cNvPr id="9" name="Ryhmä 8">
          <a:extLst xmlns:a="http://schemas.openxmlformats.org/drawingml/2006/main">
            <a:ext uri="{FF2B5EF4-FFF2-40B4-BE49-F238E27FC236}">
              <a16:creationId xmlns:a16="http://schemas.microsoft.com/office/drawing/2014/main" id="{9C832370-6FD9-4742-8E6A-5D956126CA40}"/>
            </a:ext>
          </a:extLst>
        </cdr:cNvPr>
        <cdr:cNvGrpSpPr/>
      </cdr:nvGrpSpPr>
      <cdr:grpSpPr>
        <a:xfrm xmlns:a="http://schemas.openxmlformats.org/drawingml/2006/main">
          <a:off x="688780" y="203074"/>
          <a:ext cx="7660545" cy="760334"/>
          <a:chOff x="0" y="0"/>
          <a:chExt cx="7655476" cy="758462"/>
        </a:xfrm>
      </cdr:grpSpPr>
      <cdr:sp macro="" textlink="'Data 5'!$A$1">
        <cdr:nvSpPr>
          <cdr:cNvPr id="10" name="Text Box 2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0"/>
            <a:ext cx="655940" cy="40462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54864" tIns="50292" rIns="0" bIns="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7D913C1B-F651-4DFD-9429-599AA69BA337}" type="TxLink">
              <a:rPr lang="en-US" sz="2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7.5</a:t>
            </a:fld>
            <a:endParaRPr lang="fi-FI" sz="2400" b="0" i="0" u="none" strike="noStrike" baseline="0">
              <a:solidFill>
                <a:sysClr val="windowText" lastClr="000000"/>
              </a:solidFill>
              <a:latin typeface="Arial"/>
              <a:cs typeface="Arial"/>
            </a:endParaRPr>
          </a:p>
        </cdr:txBody>
      </cdr:sp>
      <cdr:sp macro="" textlink="'Data 5'!$B$1">
        <cdr:nvSpPr>
          <cdr:cNvPr id="11" name="Text Box 2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573453" y="0"/>
            <a:ext cx="7082023" cy="75846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54864" tIns="50292" rIns="0" bIns="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F42F1147-FCF4-4FC0-B3DA-DC824A613BFF}" type="TxLink">
              <a:rPr lang="en-US" sz="2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Recipient families according to number of children, at year-end 2022</a:t>
            </a:fld>
            <a:endParaRPr lang="fi-FI" sz="2400" b="0" i="0" u="none" strike="noStrike" baseline="0">
              <a:solidFill>
                <a:sysClr val="windowText" lastClr="000000"/>
              </a:solidFill>
              <a:latin typeface="Arial"/>
              <a:cs typeface="Arial"/>
            </a:endParaRPr>
          </a:p>
        </cdr:txBody>
      </cdr:sp>
    </cdr:grp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855200" cy="6731000"/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0.72342</cdr:x>
      <cdr:y>0.63057</cdr:y>
    </cdr:from>
    <cdr:to>
      <cdr:x>0.87967</cdr:x>
      <cdr:y>0.68157</cdr:y>
    </cdr:to>
    <cdr:sp macro="" textlink="'Data 6'!$C$4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31737" y="4240382"/>
          <a:ext cx="1540371" cy="3429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45720" tIns="36576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A44083F4-9151-4C54-85FF-CD7AF72AE1F5}" type="TxLink">
            <a:rPr lang="en-US" sz="14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pPr algn="l" rtl="0">
              <a:defRPr sz="1000"/>
            </a:pPr>
            <a:t>Nominal value</a:t>
          </a:fld>
          <a:endParaRPr lang="fi-FI" sz="14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0.82264</cdr:x>
      <cdr:y>0.96454</cdr:y>
    </cdr:from>
    <cdr:to>
      <cdr:x>0.99226</cdr:x>
      <cdr:y>0.99606</cdr:y>
    </cdr:to>
    <cdr:sp macro="" textlink="'Data 3'!#REF!">
      <cdr:nvSpPr>
        <cdr:cNvPr id="2052" name="Text Box 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8102049" y="6476999"/>
          <a:ext cx="1670601" cy="2116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9880A4CC-FDB2-4C83-BCDD-4117618933A7}" type="TxLink">
            <a:rPr lang="fi-FI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fi-FI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0.93915</cdr:x>
      <cdr:y>0.91253</cdr:y>
    </cdr:from>
    <cdr:to>
      <cdr:x>1</cdr:x>
      <cdr:y>0.96621</cdr:y>
    </cdr:to>
    <cdr:pic>
      <cdr:nvPicPr>
        <cdr:cNvPr id="8" name="Kuva 7">
          <a:extLst xmlns:a="http://schemas.openxmlformats.org/drawingml/2006/main">
            <a:ext uri="{FF2B5EF4-FFF2-40B4-BE49-F238E27FC236}">
              <a16:creationId xmlns:a16="http://schemas.microsoft.com/office/drawing/2014/main" id="{FDA09935-2CEC-4AB3-BCAF-8475BBD91AE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258493" y="6136469"/>
          <a:ext cx="599882" cy="36097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0.20618</cdr:x>
      <cdr:y>0.65038</cdr:y>
    </cdr:from>
    <cdr:to>
      <cdr:x>0.43356</cdr:x>
      <cdr:y>0.72105</cdr:y>
    </cdr:to>
    <cdr:sp macro="" textlink="'Data 6'!$B$4">
      <cdr:nvSpPr>
        <cdr:cNvPr id="1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31975" y="4377694"/>
          <a:ext cx="2240875" cy="4756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45720" tIns="36576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1D9E727B-C211-4BF3-B168-2C7A1DBC0B8D}" type="TxLink">
            <a:rPr lang="en-U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At 2022 prices</a:t>
          </a:fld>
          <a:endParaRPr lang="fi-FI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0.75169</cdr:x>
      <cdr:y>0.96317</cdr:y>
    </cdr:from>
    <cdr:to>
      <cdr:x>0.99715</cdr:x>
      <cdr:y>1</cdr:y>
    </cdr:to>
    <cdr:sp macro="" textlink="'Data 6'!$A$81">
      <cdr:nvSpPr>
        <cdr:cNvPr id="11" name="Tekstiruutu 1"/>
        <cdr:cNvSpPr txBox="1"/>
      </cdr:nvSpPr>
      <cdr:spPr>
        <a:xfrm xmlns:a="http://schemas.openxmlformats.org/drawingml/2006/main">
          <a:off x="7410450" y="6477000"/>
          <a:ext cx="2419829" cy="2476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C3DDE73E-1F5C-42DB-BFD5-57F51616E536}" type="TxLink">
            <a:rPr lang="en-US" sz="8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Section for Analytics and Statistics 9.12.2022</a:t>
          </a:fld>
          <a:endParaRPr lang="fi-FI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0.02995</cdr:x>
      <cdr:y>0.03017</cdr:y>
    </cdr:from>
    <cdr:to>
      <cdr:x>0.98686</cdr:x>
      <cdr:y>0.09043</cdr:y>
    </cdr:to>
    <cdr:grpSp>
      <cdr:nvGrpSpPr>
        <cdr:cNvPr id="9" name="Ryhmä 8">
          <a:extLst xmlns:a="http://schemas.openxmlformats.org/drawingml/2006/main">
            <a:ext uri="{FF2B5EF4-FFF2-40B4-BE49-F238E27FC236}">
              <a16:creationId xmlns:a16="http://schemas.microsoft.com/office/drawing/2014/main" id="{A220238A-2B5A-45A4-9CD0-8F8AB3647153}"/>
            </a:ext>
          </a:extLst>
        </cdr:cNvPr>
        <cdr:cNvGrpSpPr/>
      </cdr:nvGrpSpPr>
      <cdr:grpSpPr>
        <a:xfrm xmlns:a="http://schemas.openxmlformats.org/drawingml/2006/main">
          <a:off x="295163" y="203074"/>
          <a:ext cx="9430540" cy="405610"/>
          <a:chOff x="0" y="0"/>
          <a:chExt cx="8793100" cy="404621"/>
        </a:xfrm>
      </cdr:grpSpPr>
      <cdr:sp macro="" textlink="'Data 6'!$A$1">
        <cdr:nvSpPr>
          <cdr:cNvPr id="12" name="Text Box 2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0"/>
            <a:ext cx="655940" cy="40462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54864" tIns="50292" rIns="0" bIns="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1894EF20-2ADC-421F-A87B-C9E369206B7A}" type="TxLink">
              <a:rPr lang="en-US" sz="2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7.6</a:t>
            </a:fld>
            <a:endParaRPr lang="fi-FI" sz="2400" b="0" i="0" u="none" strike="noStrike" baseline="0">
              <a:solidFill>
                <a:sysClr val="windowText" lastClr="000000"/>
              </a:solidFill>
              <a:latin typeface="Arial"/>
              <a:cs typeface="Arial"/>
            </a:endParaRPr>
          </a:p>
        </cdr:txBody>
      </cdr:sp>
      <cdr:sp macro="" textlink="'Data 6'!$B$2">
        <cdr:nvSpPr>
          <cdr:cNvPr id="13" name="Text Box 2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573454" y="0"/>
            <a:ext cx="8219646" cy="40462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54864" tIns="50292" rIns="0" bIns="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BC658E30-4C21-4DE5-A18F-437ABC63D05B}" type="TxLink">
              <a:rPr lang="en-US" sz="2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Payments of child benefit 1950–2022</a:t>
            </a:fld>
            <a:endParaRPr lang="fi-FI" sz="2400" b="0" i="0" u="none" strike="noStrike" baseline="0">
              <a:solidFill>
                <a:sysClr val="windowText" lastClr="000000"/>
              </a:solidFill>
              <a:latin typeface="Arial"/>
              <a:cs typeface="Arial"/>
            </a:endParaRPr>
          </a:p>
        </cdr:txBody>
      </cdr:sp>
    </cdr:grp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855200" cy="6731000"/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0.93915</cdr:x>
      <cdr:y>0.91537</cdr:y>
    </cdr:from>
    <cdr:to>
      <cdr:x>1</cdr:x>
      <cdr:y>0.96905</cdr:y>
    </cdr:to>
    <cdr:pic>
      <cdr:nvPicPr>
        <cdr:cNvPr id="10" name="Kuva 9">
          <a:extLst xmlns:a="http://schemas.openxmlformats.org/drawingml/2006/main">
            <a:ext uri="{FF2B5EF4-FFF2-40B4-BE49-F238E27FC236}">
              <a16:creationId xmlns:a16="http://schemas.microsoft.com/office/drawing/2014/main" id="{9F60F647-BD14-4D63-A6B9-D59DB72B187A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258493" y="6155543"/>
          <a:ext cx="599882" cy="36097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0.84648</cdr:x>
      <cdr:y>0.56369</cdr:y>
    </cdr:from>
    <cdr:to>
      <cdr:x>1</cdr:x>
      <cdr:y>0.60819</cdr:y>
    </cdr:to>
    <cdr:sp macro="" textlink="'Data 7'!$C$4">
      <cdr:nvSpPr>
        <cdr:cNvPr id="14" name="Tekstiruutu 13"/>
        <cdr:cNvSpPr txBox="1"/>
      </cdr:nvSpPr>
      <cdr:spPr>
        <a:xfrm xmlns:a="http://schemas.openxmlformats.org/drawingml/2006/main">
          <a:off x="8344917" y="3796000"/>
          <a:ext cx="1513458" cy="2996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rtlCol="0">
          <a:spAutoFit/>
        </a:bodyPr>
        <a:lstStyle xmlns:a="http://schemas.openxmlformats.org/drawingml/2006/main"/>
        <a:p xmlns:a="http://schemas.openxmlformats.org/drawingml/2006/main">
          <a:fld id="{EC7FEC36-13C2-426C-AD7C-0E6ACCA789DB}" type="TxLink">
            <a:rPr lang="en-US" sz="14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Children</a:t>
          </a:fld>
          <a:endParaRPr lang="fi-FI" sz="14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0.84648</cdr:x>
      <cdr:y>0.61233</cdr:y>
    </cdr:from>
    <cdr:to>
      <cdr:x>1</cdr:x>
      <cdr:y>0.65683</cdr:y>
    </cdr:to>
    <cdr:sp macro="" textlink="'Data 7'!$B$4">
      <cdr:nvSpPr>
        <cdr:cNvPr id="23" name="Tekstiruutu 1"/>
        <cdr:cNvSpPr txBox="1"/>
      </cdr:nvSpPr>
      <cdr:spPr>
        <a:xfrm xmlns:a="http://schemas.openxmlformats.org/drawingml/2006/main">
          <a:off x="8344917" y="4123551"/>
          <a:ext cx="1513458" cy="2996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79F25EBF-4F59-469D-9327-D64273C888DC}" type="TxLink">
            <a:rPr lang="en-US" sz="14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Families</a:t>
          </a:fld>
          <a:endParaRPr lang="fi-FI" sz="14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0.05411</cdr:x>
      <cdr:y>0.15156</cdr:y>
    </cdr:from>
    <cdr:to>
      <cdr:x>0.13333</cdr:x>
      <cdr:y>0.1983</cdr:y>
    </cdr:to>
    <cdr:sp macro="" textlink="">
      <cdr:nvSpPr>
        <cdr:cNvPr id="15" name="Tekstiruutu 14"/>
        <cdr:cNvSpPr txBox="1"/>
      </cdr:nvSpPr>
      <cdr:spPr>
        <a:xfrm xmlns:a="http://schemas.openxmlformats.org/drawingml/2006/main">
          <a:off x="533431" y="1019189"/>
          <a:ext cx="780981" cy="3143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i-FI" sz="1400">
              <a:latin typeface="Arial" panose="020B0604020202020204" pitchFamily="34" charset="0"/>
              <a:cs typeface="Arial" panose="020B0604020202020204" pitchFamily="34" charset="0"/>
            </a:rPr>
            <a:t>Number</a:t>
          </a:r>
        </a:p>
      </cdr:txBody>
    </cdr:sp>
  </cdr:relSizeAnchor>
  <cdr:relSizeAnchor xmlns:cdr="http://schemas.openxmlformats.org/drawingml/2006/chartDrawing">
    <cdr:from>
      <cdr:x>0.74879</cdr:x>
      <cdr:y>0.96601</cdr:y>
    </cdr:from>
    <cdr:to>
      <cdr:x>1</cdr:x>
      <cdr:y>1</cdr:y>
    </cdr:to>
    <cdr:sp macro="" textlink="'Data 7'!$A$46">
      <cdr:nvSpPr>
        <cdr:cNvPr id="13" name="Tekstiruutu 1"/>
        <cdr:cNvSpPr txBox="1"/>
      </cdr:nvSpPr>
      <cdr:spPr>
        <a:xfrm xmlns:a="http://schemas.openxmlformats.org/drawingml/2006/main">
          <a:off x="7381875" y="6496050"/>
          <a:ext cx="2476500" cy="2285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00CDD8E6-37EB-4AA8-9270-B12F0E3BAD85}" type="TxLink">
            <a:rPr lang="en-US" sz="8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Section for Analytics and Statistics 9.12.2022</a:t>
          </a:fld>
          <a:endParaRPr lang="fi-FI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0.04541</cdr:x>
      <cdr:y>0.02027</cdr:y>
    </cdr:from>
    <cdr:to>
      <cdr:x>1</cdr:x>
      <cdr:y>0.13323</cdr:y>
    </cdr:to>
    <cdr:grpSp>
      <cdr:nvGrpSpPr>
        <cdr:cNvPr id="9" name="Ryhmä 8">
          <a:extLst xmlns:a="http://schemas.openxmlformats.org/drawingml/2006/main">
            <a:ext uri="{FF2B5EF4-FFF2-40B4-BE49-F238E27FC236}">
              <a16:creationId xmlns:a16="http://schemas.microsoft.com/office/drawing/2014/main" id="{AA0E6BAD-49CB-43F1-8571-F25165061794}"/>
            </a:ext>
          </a:extLst>
        </cdr:cNvPr>
        <cdr:cNvGrpSpPr/>
      </cdr:nvGrpSpPr>
      <cdr:grpSpPr>
        <a:xfrm xmlns:a="http://schemas.openxmlformats.org/drawingml/2006/main">
          <a:off x="447525" y="136437"/>
          <a:ext cx="9407675" cy="760334"/>
          <a:chOff x="0" y="0"/>
          <a:chExt cx="8784502" cy="758512"/>
        </a:xfrm>
      </cdr:grpSpPr>
      <cdr:sp macro="" textlink="'Data 7'!$A$1">
        <cdr:nvSpPr>
          <cdr:cNvPr id="11" name="Text Box 2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0"/>
            <a:ext cx="655299" cy="40464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54864" tIns="50292" rIns="0" bIns="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8A5C7689-5ED1-4BDE-B37E-3FDC59F30EE1}" type="TxLink">
              <a:rPr lang="en-US" sz="2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7.7</a:t>
            </a:fld>
            <a:endParaRPr lang="fi-FI" sz="2400" b="0" i="0" u="none" strike="noStrike" baseline="0">
              <a:solidFill>
                <a:sysClr val="windowText" lastClr="000000"/>
              </a:solidFill>
              <a:latin typeface="Arial"/>
              <a:cs typeface="Arial"/>
            </a:endParaRPr>
          </a:p>
        </cdr:txBody>
      </cdr:sp>
      <cdr:sp macro="" textlink="'Data 7'!$B$1">
        <cdr:nvSpPr>
          <cdr:cNvPr id="16" name="Text Box 2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572893" y="0"/>
            <a:ext cx="8211609" cy="75851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54864" tIns="50292" rIns="0" bIns="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CDAFA2B5-1729-4AA7-88D2-34979B9B1A39}" type="TxLink">
              <a:rPr lang="en-US" sz="2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Child care allowances: 
Number of recipients, 1985–2022</a:t>
            </a:fld>
            <a:endParaRPr lang="fi-FI" sz="2400" b="0" i="0" u="none" strike="noStrike" baseline="0">
              <a:solidFill>
                <a:sysClr val="windowText" lastClr="000000"/>
              </a:solidFill>
              <a:latin typeface="Arial"/>
              <a:cs typeface="Arial"/>
            </a:endParaRPr>
          </a:p>
        </cdr:txBody>
      </cdr:sp>
    </cdr:grp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855200" cy="6731000"/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0.84368</cdr:x>
      <cdr:y>0.56892</cdr:y>
    </cdr:from>
    <cdr:to>
      <cdr:x>0.94993</cdr:x>
      <cdr:y>0.62267</cdr:y>
    </cdr:to>
    <cdr:sp macro="" textlink="'Data 2'!$E$4">
      <cdr:nvSpPr>
        <cdr:cNvPr id="2056" name="Text Box 8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8309268" y="3820369"/>
          <a:ext cx="1046440" cy="3609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6A6B8031-2FC9-4177-BCCB-51DD1F7D3D4D}" type="TxLink">
            <a:rPr lang="fi-FI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fi-FI" sz="16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0.84511</cdr:x>
      <cdr:y>0.49885</cdr:y>
    </cdr:from>
    <cdr:to>
      <cdr:x>0.8537</cdr:x>
      <cdr:y>0.53874</cdr:y>
    </cdr:to>
    <cdr:sp macro="" textlink="'Data 2'!$F$4">
      <cdr:nvSpPr>
        <cdr:cNvPr id="2058" name="Text Box 10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8331411" y="3354592"/>
          <a:ext cx="84703" cy="268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AAF33EA5-5F78-42B2-AF6F-A38E8E999D90}" type="TxLink">
            <a:rPr lang="fi-FI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fi-FI" sz="16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0.07675</cdr:x>
      <cdr:y>0.19075</cdr:y>
    </cdr:from>
    <cdr:to>
      <cdr:x>0.08725</cdr:x>
      <cdr:y>0.22625</cdr:y>
    </cdr:to>
    <cdr:sp macro="" textlink="">
      <cdr:nvSpPr>
        <cdr:cNvPr id="2066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7626" y="1282727"/>
          <a:ext cx="103612" cy="2387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i-FI"/>
        </a:p>
      </cdr:txBody>
    </cdr:sp>
  </cdr:relSizeAnchor>
  <cdr:relSizeAnchor xmlns:cdr="http://schemas.openxmlformats.org/drawingml/2006/chartDrawing">
    <cdr:from>
      <cdr:x>0.93915</cdr:x>
      <cdr:y>0.91311</cdr:y>
    </cdr:from>
    <cdr:to>
      <cdr:x>1</cdr:x>
      <cdr:y>0.96679</cdr:y>
    </cdr:to>
    <cdr:pic>
      <cdr:nvPicPr>
        <cdr:cNvPr id="22" name="Kuva 21">
          <a:extLst xmlns:a="http://schemas.openxmlformats.org/drawingml/2006/main">
            <a:ext uri="{FF2B5EF4-FFF2-40B4-BE49-F238E27FC236}">
              <a16:creationId xmlns:a16="http://schemas.microsoft.com/office/drawing/2014/main" id="{6E9FFACE-5F98-41D8-8D90-FB925939EAA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258493" y="6140326"/>
          <a:ext cx="599882" cy="36097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0.84511</cdr:x>
      <cdr:y>0.49885</cdr:y>
    </cdr:from>
    <cdr:to>
      <cdr:x>0.8537</cdr:x>
      <cdr:y>0.53874</cdr:y>
    </cdr:to>
    <cdr:sp macro="" textlink="'Data 2'!$F$4">
      <cdr:nvSpPr>
        <cdr:cNvPr id="10" name="Text Box 10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8331411" y="3354592"/>
          <a:ext cx="84703" cy="268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AAF33EA5-5F78-42B2-AF6F-A38E8E999D90}" type="TxLink">
            <a:rPr lang="fi-FI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fi-FI" sz="16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0.07675</cdr:x>
      <cdr:y>0.19075</cdr:y>
    </cdr:from>
    <cdr:to>
      <cdr:x>0.08725</cdr:x>
      <cdr:y>0.22625</cdr:y>
    </cdr:to>
    <cdr:sp macro="" textlink="">
      <cdr:nvSpPr>
        <cdr:cNvPr id="17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7626" y="1282727"/>
          <a:ext cx="103612" cy="2387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i-FI"/>
        </a:p>
      </cdr:txBody>
    </cdr:sp>
  </cdr:relSizeAnchor>
  <cdr:relSizeAnchor xmlns:cdr="http://schemas.openxmlformats.org/drawingml/2006/chartDrawing">
    <cdr:from>
      <cdr:x>0.03581</cdr:x>
      <cdr:y>0.14469</cdr:y>
    </cdr:from>
    <cdr:to>
      <cdr:x>0.16154</cdr:x>
      <cdr:y>0.19859</cdr:y>
    </cdr:to>
    <cdr:sp macro="" textlink="'Data 8'!$B$3">
      <cdr:nvSpPr>
        <cdr:cNvPr id="24" name="Tekstiruutu 1"/>
        <cdr:cNvSpPr txBox="1"/>
      </cdr:nvSpPr>
      <cdr:spPr>
        <a:xfrm xmlns:a="http://schemas.openxmlformats.org/drawingml/2006/main">
          <a:off x="352729" y="971622"/>
          <a:ext cx="1238296" cy="3619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345ABC99-8ADD-4729-B9A7-B48775A0E5F6}" type="TxLink">
            <a:rPr lang="en-US" sz="14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Million euros</a:t>
          </a:fld>
          <a:endParaRPr lang="fi-FI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0.84511</cdr:x>
      <cdr:y>0.49885</cdr:y>
    </cdr:from>
    <cdr:to>
      <cdr:x>0.8537</cdr:x>
      <cdr:y>0.53874</cdr:y>
    </cdr:to>
    <cdr:sp macro="" textlink="'Data 2'!$F$4">
      <cdr:nvSpPr>
        <cdr:cNvPr id="9" name="Text Box 10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8331411" y="3354592"/>
          <a:ext cx="84703" cy="268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AAF33EA5-5F78-42B2-AF6F-A38E8E999D90}" type="TxLink">
            <a:rPr lang="fi-FI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fi-FI" sz="16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0.07675</cdr:x>
      <cdr:y>0.19075</cdr:y>
    </cdr:from>
    <cdr:to>
      <cdr:x>0.08725</cdr:x>
      <cdr:y>0.22625</cdr:y>
    </cdr:to>
    <cdr:sp macro="" textlink="">
      <cdr:nvSpPr>
        <cdr:cNvPr id="11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7626" y="1282727"/>
          <a:ext cx="103612" cy="2387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i-FI"/>
        </a:p>
      </cdr:txBody>
    </cdr:sp>
  </cdr:relSizeAnchor>
  <cdr:relSizeAnchor xmlns:cdr="http://schemas.openxmlformats.org/drawingml/2006/chartDrawing">
    <cdr:from>
      <cdr:x>0.84511</cdr:x>
      <cdr:y>0.49885</cdr:y>
    </cdr:from>
    <cdr:to>
      <cdr:x>0.8537</cdr:x>
      <cdr:y>0.53874</cdr:y>
    </cdr:to>
    <cdr:sp macro="" textlink="'Data 2'!$F$4">
      <cdr:nvSpPr>
        <cdr:cNvPr id="25" name="Text Box 10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8331411" y="3354592"/>
          <a:ext cx="84703" cy="268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AAF33EA5-5F78-42B2-AF6F-A38E8E999D90}" type="TxLink">
            <a:rPr lang="fi-FI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fi-FI" sz="16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0.07675</cdr:x>
      <cdr:y>0.19075</cdr:y>
    </cdr:from>
    <cdr:to>
      <cdr:x>0.08725</cdr:x>
      <cdr:y>0.22625</cdr:y>
    </cdr:to>
    <cdr:sp macro="" textlink="">
      <cdr:nvSpPr>
        <cdr:cNvPr id="26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7626" y="1282727"/>
          <a:ext cx="103612" cy="2387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i-FI"/>
        </a:p>
      </cdr:txBody>
    </cdr:sp>
  </cdr:relSizeAnchor>
  <cdr:relSizeAnchor xmlns:cdr="http://schemas.openxmlformats.org/drawingml/2006/chartDrawing">
    <cdr:from>
      <cdr:x>0.74783</cdr:x>
      <cdr:y>0.96176</cdr:y>
    </cdr:from>
    <cdr:to>
      <cdr:x>1</cdr:x>
      <cdr:y>1</cdr:y>
    </cdr:to>
    <cdr:sp macro="" textlink="'Data 8'!$A$44">
      <cdr:nvSpPr>
        <cdr:cNvPr id="29" name="Tekstiruutu 1"/>
        <cdr:cNvSpPr txBox="1"/>
      </cdr:nvSpPr>
      <cdr:spPr>
        <a:xfrm xmlns:a="http://schemas.openxmlformats.org/drawingml/2006/main">
          <a:off x="7372350" y="6467474"/>
          <a:ext cx="248602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7EB72961-288D-4BF1-B52C-0921F782DB37}" type="TxLink">
            <a:rPr lang="en-US" sz="8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Section for Analytics and Statistics 9.12.2022</a:t>
          </a:fld>
          <a:endParaRPr lang="fi-FI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0.80271</cdr:x>
      <cdr:y>0.82835</cdr:y>
    </cdr:from>
    <cdr:to>
      <cdr:x>1</cdr:x>
      <cdr:y>0.90598</cdr:y>
    </cdr:to>
    <cdr:sp macro="" textlink="'Data 8'!$E$4">
      <cdr:nvSpPr>
        <cdr:cNvPr id="2" name="Tekstiruutu 1"/>
        <cdr:cNvSpPr txBox="1"/>
      </cdr:nvSpPr>
      <cdr:spPr>
        <a:xfrm xmlns:a="http://schemas.openxmlformats.org/drawingml/2006/main">
          <a:off x="7913416" y="5578235"/>
          <a:ext cx="1944959" cy="5227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40FB91EC-ECE3-4D5E-8930-4764DCF0A074}" type="TxLink">
            <a:rPr lang="en-US" sz="14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Home care allowances</a:t>
          </a:fld>
          <a:endParaRPr lang="fi-FI" sz="14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0.80271</cdr:x>
      <cdr:y>0.71656</cdr:y>
    </cdr:from>
    <cdr:to>
      <cdr:x>1</cdr:x>
      <cdr:y>0.79418</cdr:y>
    </cdr:to>
    <cdr:sp macro="" textlink="'Data 8'!$F$4">
      <cdr:nvSpPr>
        <cdr:cNvPr id="3" name="Tekstiruutu 2"/>
        <cdr:cNvSpPr txBox="1"/>
      </cdr:nvSpPr>
      <cdr:spPr>
        <a:xfrm xmlns:a="http://schemas.openxmlformats.org/drawingml/2006/main">
          <a:off x="7913416" y="4825439"/>
          <a:ext cx="1944959" cy="5227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E46E61E2-2677-4253-9250-25FEE730CFE9}" type="TxLink">
            <a:rPr lang="en-US" sz="14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Home care supplements</a:t>
          </a:fld>
          <a:endParaRPr lang="fi-FI" sz="14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0.80271</cdr:x>
      <cdr:y>0.62573</cdr:y>
    </cdr:from>
    <cdr:to>
      <cdr:x>1</cdr:x>
      <cdr:y>0.70335</cdr:y>
    </cdr:to>
    <cdr:sp macro="" textlink="'Data 8'!$G$4">
      <cdr:nvSpPr>
        <cdr:cNvPr id="5" name="Tekstiruutu 4"/>
        <cdr:cNvSpPr txBox="1"/>
      </cdr:nvSpPr>
      <cdr:spPr>
        <a:xfrm xmlns:a="http://schemas.openxmlformats.org/drawingml/2006/main">
          <a:off x="7913416" y="4213804"/>
          <a:ext cx="1944959" cy="5227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9A66AB54-5B31-4ED0-83A8-48424D63DDC1}" type="TxLink">
            <a:rPr lang="en-US" sz="14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Private day care allowances</a:t>
          </a:fld>
          <a:endParaRPr lang="fi-FI" sz="14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0.79147</cdr:x>
      <cdr:y>0.6769</cdr:y>
    </cdr:from>
    <cdr:to>
      <cdr:x>0.81159</cdr:x>
      <cdr:y>0.75247</cdr:y>
    </cdr:to>
    <cdr:sp macro="" textlink="">
      <cdr:nvSpPr>
        <cdr:cNvPr id="27" name="AutoShape 1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7802608" y="4558384"/>
          <a:ext cx="198351" cy="508902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6350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i-FI"/>
        </a:p>
      </cdr:txBody>
    </cdr:sp>
  </cdr:relSizeAnchor>
  <cdr:relSizeAnchor xmlns:cdr="http://schemas.openxmlformats.org/drawingml/2006/chartDrawing">
    <cdr:from>
      <cdr:x>0.79147</cdr:x>
      <cdr:y>0.64384</cdr:y>
    </cdr:from>
    <cdr:to>
      <cdr:x>0.80837</cdr:x>
      <cdr:y>0.66431</cdr:y>
    </cdr:to>
    <cdr:sp macro="" textlink="">
      <cdr:nvSpPr>
        <cdr:cNvPr id="30" name="AutoShape 1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7802608" y="4335715"/>
          <a:ext cx="166607" cy="137848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6350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i-FI"/>
        </a:p>
      </cdr:txBody>
    </cdr:sp>
  </cdr:relSizeAnchor>
  <cdr:relSizeAnchor xmlns:cdr="http://schemas.openxmlformats.org/drawingml/2006/chartDrawing">
    <cdr:from>
      <cdr:x>0.80271</cdr:x>
      <cdr:y>0.31885</cdr:y>
    </cdr:from>
    <cdr:to>
      <cdr:x>1</cdr:x>
      <cdr:y>0.36428</cdr:y>
    </cdr:to>
    <cdr:sp macro="" textlink="'Data 8'!$K$4">
      <cdr:nvSpPr>
        <cdr:cNvPr id="6" name="Tekstiruutu 5"/>
        <cdr:cNvSpPr txBox="1"/>
      </cdr:nvSpPr>
      <cdr:spPr>
        <a:xfrm xmlns:a="http://schemas.openxmlformats.org/drawingml/2006/main">
          <a:off x="7913416" y="2147223"/>
          <a:ext cx="1944959" cy="3059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B923A565-B74F-45E0-A0E4-1B66813FA5C5}" type="TxLink">
            <a:rPr lang="en-US" sz="14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Municipal supplement</a:t>
          </a:fld>
          <a:endParaRPr lang="fi-FI" sz="14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0.76618</cdr:x>
      <cdr:y>0.34653</cdr:y>
    </cdr:from>
    <cdr:to>
      <cdr:x>0.81159</cdr:x>
      <cdr:y>0.47666</cdr:y>
    </cdr:to>
    <cdr:sp macro="" textlink="">
      <cdr:nvSpPr>
        <cdr:cNvPr id="32" name="AutoShape 1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7553326" y="2333593"/>
          <a:ext cx="447634" cy="876331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6350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i-FI"/>
        </a:p>
      </cdr:txBody>
    </cdr:sp>
  </cdr:relSizeAnchor>
  <cdr:relSizeAnchor xmlns:cdr="http://schemas.openxmlformats.org/drawingml/2006/chartDrawing">
    <cdr:from>
      <cdr:x>0.80271</cdr:x>
      <cdr:y>0.46361</cdr:y>
    </cdr:from>
    <cdr:to>
      <cdr:x>1</cdr:x>
      <cdr:y>0.54124</cdr:y>
    </cdr:to>
    <cdr:sp macro="" textlink="'Data 8'!$I$4">
      <cdr:nvSpPr>
        <cdr:cNvPr id="7" name="Tekstiruutu 6"/>
        <cdr:cNvSpPr txBox="1"/>
      </cdr:nvSpPr>
      <cdr:spPr>
        <a:xfrm xmlns:a="http://schemas.openxmlformats.org/drawingml/2006/main">
          <a:off x="7913416" y="3122055"/>
          <a:ext cx="1944959" cy="5227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2488081B-C9BB-4A57-A424-D48EE9125B3B}" type="TxLink">
            <a:rPr lang="en-US" sz="14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Flexible care allowance</a:t>
          </a:fld>
          <a:endParaRPr lang="fi-FI" sz="14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0.79244</cdr:x>
      <cdr:y>0.5983</cdr:y>
    </cdr:from>
    <cdr:to>
      <cdr:x>0.81256</cdr:x>
      <cdr:y>0.62197</cdr:y>
    </cdr:to>
    <cdr:sp macro="" textlink="">
      <cdr:nvSpPr>
        <cdr:cNvPr id="33" name="AutoShape 1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812133" y="4029048"/>
          <a:ext cx="198351" cy="159398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6350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i-FI"/>
        </a:p>
      </cdr:txBody>
    </cdr:sp>
  </cdr:relSizeAnchor>
  <cdr:relSizeAnchor xmlns:cdr="http://schemas.openxmlformats.org/drawingml/2006/chartDrawing">
    <cdr:from>
      <cdr:x>0.80271</cdr:x>
      <cdr:y>0.37042</cdr:y>
    </cdr:from>
    <cdr:to>
      <cdr:x>1</cdr:x>
      <cdr:y>0.44805</cdr:y>
    </cdr:to>
    <cdr:sp macro="" textlink="'Data 8'!$J$4">
      <cdr:nvSpPr>
        <cdr:cNvPr id="12" name="Tekstiruutu 11"/>
        <cdr:cNvSpPr txBox="1"/>
      </cdr:nvSpPr>
      <cdr:spPr>
        <a:xfrm xmlns:a="http://schemas.openxmlformats.org/drawingml/2006/main">
          <a:off x="7913416" y="2494469"/>
          <a:ext cx="1944959" cy="5227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8A871CE1-8657-43C4-9AF4-1D3EDDB9675D}" type="TxLink">
            <a:rPr lang="en-US" sz="14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Part-time care allowance</a:t>
          </a:fld>
          <a:endParaRPr lang="fi-FI" sz="14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0.79227</cdr:x>
      <cdr:y>0.51084</cdr:y>
    </cdr:from>
    <cdr:to>
      <cdr:x>0.81159</cdr:x>
      <cdr:y>0.60514</cdr:y>
    </cdr:to>
    <cdr:sp macro="" textlink="">
      <cdr:nvSpPr>
        <cdr:cNvPr id="34" name="AutoShape 1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810495" y="3440093"/>
          <a:ext cx="190464" cy="635032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6350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i-FI"/>
        </a:p>
      </cdr:txBody>
    </cdr:sp>
  </cdr:relSizeAnchor>
  <cdr:relSizeAnchor xmlns:cdr="http://schemas.openxmlformats.org/drawingml/2006/chartDrawing">
    <cdr:from>
      <cdr:x>0.80271</cdr:x>
      <cdr:y>0.55705</cdr:y>
    </cdr:from>
    <cdr:to>
      <cdr:x>1</cdr:x>
      <cdr:y>0.63468</cdr:y>
    </cdr:to>
    <cdr:sp macro="" textlink="'Data 8'!$H$4">
      <cdr:nvSpPr>
        <cdr:cNvPr id="13" name="Tekstiruutu 12"/>
        <cdr:cNvSpPr txBox="1"/>
      </cdr:nvSpPr>
      <cdr:spPr>
        <a:xfrm xmlns:a="http://schemas.openxmlformats.org/drawingml/2006/main">
          <a:off x="7913416" y="3751286"/>
          <a:ext cx="1944959" cy="5227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19D65381-680B-44AD-9E72-37A82E7983C1}" type="TxLink">
            <a:rPr lang="en-US" sz="14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Private day care supplements</a:t>
          </a:fld>
          <a:endParaRPr lang="fi-FI" sz="14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0.79324</cdr:x>
      <cdr:y>0.41018</cdr:y>
    </cdr:from>
    <cdr:to>
      <cdr:x>0.8124</cdr:x>
      <cdr:y>0.5389</cdr:y>
    </cdr:to>
    <cdr:sp macro="" textlink="">
      <cdr:nvSpPr>
        <cdr:cNvPr id="36" name="AutoShape 1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7820025" y="2762224"/>
          <a:ext cx="188919" cy="866801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6350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i-FI"/>
        </a:p>
      </cdr:txBody>
    </cdr:sp>
  </cdr:relSizeAnchor>
  <cdr:relSizeAnchor xmlns:cdr="http://schemas.openxmlformats.org/drawingml/2006/chartDrawing">
    <cdr:from>
      <cdr:x>0.03993</cdr:x>
      <cdr:y>0.02876</cdr:y>
    </cdr:from>
    <cdr:to>
      <cdr:x>0.8657</cdr:x>
      <cdr:y>0.09066</cdr:y>
    </cdr:to>
    <cdr:grpSp>
      <cdr:nvGrpSpPr>
        <cdr:cNvPr id="35" name="Ryhmä 34">
          <a:extLst xmlns:a="http://schemas.openxmlformats.org/drawingml/2006/main">
            <a:ext uri="{FF2B5EF4-FFF2-40B4-BE49-F238E27FC236}">
              <a16:creationId xmlns:a16="http://schemas.microsoft.com/office/drawing/2014/main" id="{E5EB913D-E0E1-41D9-9F7F-649C4CC11A6D}"/>
            </a:ext>
          </a:extLst>
        </cdr:cNvPr>
        <cdr:cNvGrpSpPr/>
      </cdr:nvGrpSpPr>
      <cdr:grpSpPr>
        <a:xfrm xmlns:a="http://schemas.openxmlformats.org/drawingml/2006/main">
          <a:off x="393518" y="193584"/>
          <a:ext cx="8138129" cy="416648"/>
          <a:chOff x="0" y="0"/>
          <a:chExt cx="8132800" cy="415592"/>
        </a:xfrm>
      </cdr:grpSpPr>
      <cdr:sp macro="" textlink="'Data 8'!$A$1">
        <cdr:nvSpPr>
          <cdr:cNvPr id="38" name="Text Box 2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0"/>
            <a:ext cx="654659" cy="40462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54864" tIns="50292" rIns="0" bIns="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F9AC3AC4-B38D-44C8-9867-BC4A41F6A123}" type="TxLink">
              <a:rPr lang="en-US" sz="2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7.8</a:t>
            </a:fld>
            <a:endParaRPr lang="fi-FI" sz="2400" b="0" i="0" u="none" strike="noStrike" baseline="0">
              <a:solidFill>
                <a:sysClr val="windowText" lastClr="000000"/>
              </a:solidFill>
              <a:latin typeface="Arial"/>
              <a:cs typeface="Arial"/>
            </a:endParaRPr>
          </a:p>
        </cdr:txBody>
      </cdr:sp>
      <cdr:sp macro="" textlink="'Data 8'!$B$2">
        <cdr:nvSpPr>
          <cdr:cNvPr id="39" name="Text Box 2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572334" y="0"/>
            <a:ext cx="7560466" cy="41559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54864" tIns="50292" rIns="0" bIns="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E0D35439-57BA-4DCF-BB1B-2D307293988A}" type="TxLink">
              <a:rPr lang="en-US" sz="2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Expenditure on child care allowances 1998–2022</a:t>
            </a:fld>
            <a:endParaRPr lang="fi-FI" sz="2400" b="0" i="0" u="none" strike="noStrike" baseline="0">
              <a:solidFill>
                <a:sysClr val="windowText" lastClr="00000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0.10531</cdr:x>
      <cdr:y>0.09241</cdr:y>
    </cdr:from>
    <cdr:to>
      <cdr:x>0.78143</cdr:x>
      <cdr:y>0.14306</cdr:y>
    </cdr:to>
    <cdr:sp macro="" textlink="'Data 8'!$C$3">
      <cdr:nvSpPr>
        <cdr:cNvPr id="4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7183" y="620545"/>
          <a:ext cx="6659018" cy="3401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45720" tIns="36576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fld id="{12BD769A-60FC-45F1-9886-FE19C5711369}" type="TxLink">
            <a:rPr lang="en-US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(at 2022 prices)</a:t>
          </a:fld>
          <a:endParaRPr lang="fi-FI" sz="16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9855200" cy="6731000"/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0.75556</cdr:x>
      <cdr:y>0.97025</cdr:y>
    </cdr:from>
    <cdr:to>
      <cdr:x>0.99675</cdr:x>
      <cdr:y>1</cdr:y>
    </cdr:to>
    <cdr:sp macro="" textlink="'Data 1'!$A$54">
      <cdr:nvSpPr>
        <cdr:cNvPr id="1025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448550" y="6524625"/>
          <a:ext cx="2377785" cy="200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0C501756-9EC2-4D86-8A8A-BAF281D7F92E}" type="TxLink">
            <a:rPr lang="fi-F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Section for Analytics and Statistics 9.12.2022</a:t>
          </a:fld>
          <a:endParaRPr lang="fi-FI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0.25575</cdr:x>
      <cdr:y>0.9615</cdr:y>
    </cdr:from>
    <cdr:to>
      <cdr:x>0.26291</cdr:x>
      <cdr:y>0.99134</cdr:y>
    </cdr:to>
    <cdr:sp macro="" textlink="'Data 1'!#REF!">
      <cdr:nvSpPr>
        <cdr:cNvPr id="1026" name="Text Box 2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2518843" y="6447434"/>
          <a:ext cx="70469" cy="2001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AF18632A-4310-4B1C-A10F-4E1715BEBA02}" type="TxLink">
            <a:rPr lang="fi-FI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fi-FI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0.83541</cdr:x>
      <cdr:y>0.41501</cdr:y>
    </cdr:from>
    <cdr:to>
      <cdr:x>0.89855</cdr:x>
      <cdr:y>0.51341</cdr:y>
    </cdr:to>
    <cdr:sp macro="" textlink="'Data 1'!$C$4">
      <cdr:nvSpPr>
        <cdr:cNvPr id="1027" name="Text Box 3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8235785" y="2790825"/>
          <a:ext cx="622465" cy="6616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7AEC86DD-2636-418C-9424-601D36E94E8E}" type="TxLink">
            <a:rPr lang="fi-FI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Cash benefit only</a:t>
          </a:fld>
          <a:endParaRPr lang="fi-FI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0.84143</cdr:x>
      <cdr:y>0.63598</cdr:y>
    </cdr:from>
    <cdr:to>
      <cdr:x>0.98618</cdr:x>
      <cdr:y>0.72874</cdr:y>
    </cdr:to>
    <cdr:sp macro="" textlink="'Data 1'!$B$4">
      <cdr:nvSpPr>
        <cdr:cNvPr id="1028" name="Text Box 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8295132" y="4276725"/>
          <a:ext cx="1427000" cy="6237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A90997A9-DB68-4515-BAFA-B9B2EB460766}" type="TxLink">
            <a:rPr lang="fi-FI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Maternity pack/cash benefit</a:t>
          </a:fld>
          <a:endParaRPr lang="fi-FI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0.03181</cdr:x>
      <cdr:y>0.13551</cdr:y>
    </cdr:from>
    <cdr:to>
      <cdr:x>0.09952</cdr:x>
      <cdr:y>0.17102</cdr:y>
    </cdr:to>
    <cdr:sp macro="" textlink="">
      <cdr:nvSpPr>
        <cdr:cNvPr id="10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3595" y="911262"/>
          <a:ext cx="667480" cy="2387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32004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4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Number</a:t>
          </a:r>
          <a:endParaRPr lang="fi-FI" sz="14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0.93933</cdr:x>
      <cdr:y>0.92104</cdr:y>
    </cdr:from>
    <cdr:to>
      <cdr:x>1</cdr:x>
      <cdr:y>0.9746</cdr:y>
    </cdr:to>
    <cdr:pic>
      <cdr:nvPicPr>
        <cdr:cNvPr id="8" name="chart">
          <a:extLst xmlns:a="http://schemas.openxmlformats.org/drawingml/2006/main">
            <a:ext uri="{FF2B5EF4-FFF2-40B4-BE49-F238E27FC236}">
              <a16:creationId xmlns:a16="http://schemas.microsoft.com/office/drawing/2014/main" id="{4BCBF607-390D-46EE-B094-AE24DC5D13B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9260268" y="6193672"/>
          <a:ext cx="598107" cy="36017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0.02995</cdr:x>
      <cdr:y>0.01603</cdr:y>
    </cdr:from>
    <cdr:to>
      <cdr:x>0.98879</cdr:x>
      <cdr:y>0.12899</cdr:y>
    </cdr:to>
    <cdr:grpSp>
      <cdr:nvGrpSpPr>
        <cdr:cNvPr id="10" name="Ryhmä 9">
          <a:extLst xmlns:a="http://schemas.openxmlformats.org/drawingml/2006/main">
            <a:ext uri="{FF2B5EF4-FFF2-40B4-BE49-F238E27FC236}">
              <a16:creationId xmlns:a16="http://schemas.microsoft.com/office/drawing/2014/main" id="{ED0B64FF-D28F-4F35-8659-8695307CB5FD}"/>
            </a:ext>
          </a:extLst>
        </cdr:cNvPr>
        <cdr:cNvGrpSpPr/>
      </cdr:nvGrpSpPr>
      <cdr:grpSpPr>
        <a:xfrm xmlns:a="http://schemas.openxmlformats.org/drawingml/2006/main">
          <a:off x="295163" y="107898"/>
          <a:ext cx="9449560" cy="760334"/>
          <a:chOff x="0" y="0"/>
          <a:chExt cx="8793100" cy="758521"/>
        </a:xfrm>
      </cdr:grpSpPr>
      <cdr:sp macro="" textlink="'Data 1'!$A$1">
        <cdr:nvSpPr>
          <cdr:cNvPr id="11" name="Text Box 2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0"/>
            <a:ext cx="655940" cy="40465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54864" tIns="50292" rIns="0" bIns="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473F11F2-DC7D-40E5-A6BD-ECAF41F7B8D0}" type="TxLink">
              <a:rPr lang="en-US" sz="2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7.1</a:t>
            </a:fld>
            <a:endParaRPr lang="fi-FI" sz="2400" b="0" i="0" u="none" strike="noStrike" baseline="0">
              <a:solidFill>
                <a:sysClr val="windowText" lastClr="000000"/>
              </a:solidFill>
              <a:latin typeface="Arial"/>
              <a:cs typeface="Arial"/>
            </a:endParaRPr>
          </a:p>
        </cdr:txBody>
      </cdr:sp>
      <cdr:sp macro="" textlink="'Data 1'!$B$2">
        <cdr:nvSpPr>
          <cdr:cNvPr id="12" name="Text Box 2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573454" y="0"/>
            <a:ext cx="8219646" cy="75852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54864" tIns="50292" rIns="0" bIns="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C8B19DB8-0A1C-4C9C-B9FD-9D89F7E0C924}" type="TxLink">
              <a:rPr lang="en-US" sz="2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Recipients of maternity grant 
(no. of children for whom paid) 1975–2022</a:t>
            </a:fld>
            <a:endParaRPr lang="fi-FI" sz="2400" b="0" i="0" u="none" strike="noStrike" baseline="0">
              <a:solidFill>
                <a:sysClr val="windowText" lastClr="000000"/>
              </a:solidFill>
              <a:latin typeface="Arial"/>
              <a:cs typeface="Arial"/>
            </a:endParaRPr>
          </a:p>
        </cdr:txBody>
      </cdr:sp>
    </cdr:grp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0.93915</cdr:x>
      <cdr:y>0.91105</cdr:y>
    </cdr:from>
    <cdr:to>
      <cdr:x>1</cdr:x>
      <cdr:y>0.96473</cdr:y>
    </cdr:to>
    <cdr:pic>
      <cdr:nvPicPr>
        <cdr:cNvPr id="8" name="Kuva 7">
          <a:extLst xmlns:a="http://schemas.openxmlformats.org/drawingml/2006/main">
            <a:ext uri="{FF2B5EF4-FFF2-40B4-BE49-F238E27FC236}">
              <a16:creationId xmlns:a16="http://schemas.microsoft.com/office/drawing/2014/main" id="{32AF9F58-4645-46F7-A9FA-F01751A787C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258493" y="6126492"/>
          <a:ext cx="599882" cy="36098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0.18965</cdr:x>
      <cdr:y>0.84967</cdr:y>
    </cdr:from>
    <cdr:to>
      <cdr:x>0.2879</cdr:x>
      <cdr:y>1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1765183" y="563635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i-FI" sz="1100"/>
        </a:p>
      </cdr:txBody>
    </cdr:sp>
  </cdr:relSizeAnchor>
  <cdr:relSizeAnchor xmlns:cdr="http://schemas.openxmlformats.org/drawingml/2006/chartDrawing">
    <cdr:from>
      <cdr:x>0.23566</cdr:x>
      <cdr:y>0.84967</cdr:y>
    </cdr:from>
    <cdr:to>
      <cdr:x>0.3339</cdr:x>
      <cdr:y>1</cdr:y>
    </cdr:to>
    <cdr:sp macro="" textlink="">
      <cdr:nvSpPr>
        <cdr:cNvPr id="3" name="Tekstiruutu 2"/>
        <cdr:cNvSpPr txBox="1"/>
      </cdr:nvSpPr>
      <cdr:spPr>
        <a:xfrm xmlns:a="http://schemas.openxmlformats.org/drawingml/2006/main">
          <a:off x="2193372" y="539167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i-FI" sz="1100"/>
        </a:p>
      </cdr:txBody>
    </cdr:sp>
  </cdr:relSizeAnchor>
  <cdr:relSizeAnchor xmlns:cdr="http://schemas.openxmlformats.org/drawingml/2006/chartDrawing">
    <cdr:from>
      <cdr:x>0.75072</cdr:x>
      <cdr:y>0.96742</cdr:y>
    </cdr:from>
    <cdr:to>
      <cdr:x>1</cdr:x>
      <cdr:y>1</cdr:y>
    </cdr:to>
    <cdr:sp macro="" textlink="'Data 9'!$A$14">
      <cdr:nvSpPr>
        <cdr:cNvPr id="4" name="Tekstiruutu 3"/>
        <cdr:cNvSpPr txBox="1"/>
      </cdr:nvSpPr>
      <cdr:spPr>
        <a:xfrm xmlns:a="http://schemas.openxmlformats.org/drawingml/2006/main">
          <a:off x="7400925" y="6505575"/>
          <a:ext cx="2457450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B3C6992E-7DC4-4F4E-824F-BF6CF1808DE1}" type="TxLink">
            <a:rPr lang="en-US" sz="8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Section for Analytics and Statistics 9.12.2022</a:t>
          </a:fld>
          <a:endParaRPr lang="fi-FI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0.16054</cdr:x>
      <cdr:y>0.86383</cdr:y>
    </cdr:from>
    <cdr:to>
      <cdr:x>0.79304</cdr:x>
      <cdr:y>1</cdr:y>
    </cdr:to>
    <cdr:sp macro="" textlink="">
      <cdr:nvSpPr>
        <cdr:cNvPr id="5" name="Tekstiruutu 4"/>
        <cdr:cNvSpPr txBox="1"/>
      </cdr:nvSpPr>
      <cdr:spPr>
        <a:xfrm xmlns:a="http://schemas.openxmlformats.org/drawingml/2006/main">
          <a:off x="1581150" y="5800725"/>
          <a:ext cx="622935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i-FI" sz="1100"/>
            <a:t> </a:t>
          </a:r>
        </a:p>
      </cdr:txBody>
    </cdr:sp>
  </cdr:relSizeAnchor>
  <cdr:relSizeAnchor xmlns:cdr="http://schemas.openxmlformats.org/drawingml/2006/chartDrawing">
    <cdr:from>
      <cdr:x>0.42705</cdr:x>
      <cdr:y>0.53382</cdr:y>
    </cdr:from>
    <cdr:to>
      <cdr:x>0.57101</cdr:x>
      <cdr:y>0.61048</cdr:y>
    </cdr:to>
    <cdr:sp macro="" textlink="'Data 9'!$A$12">
      <cdr:nvSpPr>
        <cdr:cNvPr id="6" name="Tekstiruutu 5"/>
        <cdr:cNvSpPr txBox="1"/>
      </cdr:nvSpPr>
      <cdr:spPr>
        <a:xfrm xmlns:a="http://schemas.openxmlformats.org/drawingml/2006/main">
          <a:off x="4210019" y="3594837"/>
          <a:ext cx="1419256" cy="5162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square" rtlCol="0"/>
        <a:lstStyle xmlns:a="http://schemas.openxmlformats.org/drawingml/2006/main"/>
        <a:p xmlns:a="http://schemas.openxmlformats.org/drawingml/2006/main">
          <a:pPr algn="ctr"/>
          <a:fld id="{B701D528-65DE-4043-9AF7-50C9D3FE7E3D}" type="TxLink">
            <a:rPr lang="en-US" sz="14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Total, million euros 2 970,6</a:t>
          </a:fld>
          <a:endParaRPr lang="fi-FI" sz="14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0.02158</cdr:x>
      <cdr:y>0.03017</cdr:y>
    </cdr:from>
    <cdr:to>
      <cdr:x>0.95556</cdr:x>
      <cdr:y>0.09043</cdr:y>
    </cdr:to>
    <cdr:grpSp>
      <cdr:nvGrpSpPr>
        <cdr:cNvPr id="9" name="Ryhmä 8">
          <a:extLst xmlns:a="http://schemas.openxmlformats.org/drawingml/2006/main">
            <a:ext uri="{FF2B5EF4-FFF2-40B4-BE49-F238E27FC236}">
              <a16:creationId xmlns:a16="http://schemas.microsoft.com/office/drawing/2014/main" id="{98CCA33E-0103-4C32-B3B5-A908E5AC284B}"/>
            </a:ext>
          </a:extLst>
        </cdr:cNvPr>
        <cdr:cNvGrpSpPr/>
      </cdr:nvGrpSpPr>
      <cdr:grpSpPr>
        <a:xfrm xmlns:a="http://schemas.openxmlformats.org/drawingml/2006/main">
          <a:off x="212675" y="203074"/>
          <a:ext cx="9204560" cy="405610"/>
          <a:chOff x="0" y="0"/>
          <a:chExt cx="9198522" cy="404621"/>
        </a:xfrm>
      </cdr:grpSpPr>
      <cdr:sp macro="" textlink="'Data 9'!$A$1">
        <cdr:nvSpPr>
          <cdr:cNvPr id="10" name="Text Box 2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0"/>
            <a:ext cx="655940" cy="40462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54864" tIns="50292" rIns="0" bIns="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7D913C1B-F651-4DFD-9429-599AA69BA337}" type="TxLink">
              <a:rPr lang="en-US" sz="2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7.9</a:t>
            </a:fld>
            <a:endParaRPr lang="fi-FI" sz="2400" b="0" i="0" u="none" strike="noStrike" baseline="0">
              <a:solidFill>
                <a:sysClr val="windowText" lastClr="000000"/>
              </a:solidFill>
              <a:latin typeface="Arial"/>
              <a:cs typeface="Arial"/>
            </a:endParaRPr>
          </a:p>
        </cdr:txBody>
      </cdr:sp>
      <cdr:sp macro="" textlink="'Data 9'!$B$1">
        <cdr:nvSpPr>
          <cdr:cNvPr id="11" name="Text Box 2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573453" y="0"/>
            <a:ext cx="8625069" cy="40462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54864" tIns="50292" rIns="0" bIns="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F42F1147-FCF4-4FC0-B3DA-DC824A613BFF}" type="TxLink">
              <a:rPr lang="en-US" sz="2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Benefits for families with children paid out by Kela in 2022</a:t>
            </a:fld>
            <a:endParaRPr lang="fi-FI" sz="2400" b="0" i="0" u="none" strike="noStrike" baseline="0">
              <a:solidFill>
                <a:sysClr val="windowText" lastClr="000000"/>
              </a:solidFill>
              <a:latin typeface="Arial"/>
              <a:cs typeface="Arial"/>
            </a:endParaRPr>
          </a:p>
        </cdr:txBody>
      </cdr:sp>
    </cdr:grp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9855200" cy="6731000"/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0.75169</cdr:x>
      <cdr:y>0.97167</cdr:y>
    </cdr:from>
    <cdr:to>
      <cdr:x>1</cdr:x>
      <cdr:y>0.9968</cdr:y>
    </cdr:to>
    <cdr:sp macro="" textlink="'Data 10'!$A$61">
      <cdr:nvSpPr>
        <cdr:cNvPr id="1025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410450" y="6534149"/>
          <a:ext cx="2447925" cy="1689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2860" rIns="0" bIns="0" anchor="t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0C501756-9EC2-4D86-8A8A-BAF281D7F92E}" type="TxLink">
            <a:rPr lang="fi-F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Section for Analytics and Statistics 9.12.2022</a:t>
          </a:fld>
          <a:endParaRPr lang="fi-FI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0.25575</cdr:x>
      <cdr:y>0.9615</cdr:y>
    </cdr:from>
    <cdr:to>
      <cdr:x>0.26291</cdr:x>
      <cdr:y>0.99134</cdr:y>
    </cdr:to>
    <cdr:sp macro="" textlink="'Data 10'!#REF!">
      <cdr:nvSpPr>
        <cdr:cNvPr id="1026" name="Text Box 2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2518843" y="6447434"/>
          <a:ext cx="70469" cy="2001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AF18632A-4310-4B1C-A10F-4E1715BEBA02}" type="TxLink">
            <a:rPr lang="fi-FI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fi-FI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0.88116</cdr:x>
      <cdr:y>0.37892</cdr:y>
    </cdr:from>
    <cdr:to>
      <cdr:x>1</cdr:x>
      <cdr:y>0.41785</cdr:y>
    </cdr:to>
    <cdr:sp macro="" textlink="'Data 10'!$C$4">
      <cdr:nvSpPr>
        <cdr:cNvPr id="1027" name="Text Box 3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8686806" y="2551689"/>
          <a:ext cx="1171569" cy="2621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7AEC86DD-2636-418C-9424-601D36E94E8E}" type="TxLink">
            <a:rPr lang="fi-FI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Father</a:t>
          </a:fld>
          <a:endParaRPr lang="fi-FI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0.88019</cdr:x>
      <cdr:y>0.63598</cdr:y>
    </cdr:from>
    <cdr:to>
      <cdr:x>1</cdr:x>
      <cdr:y>0.67422</cdr:y>
    </cdr:to>
    <cdr:sp macro="" textlink="'Data 10'!$B$4">
      <cdr:nvSpPr>
        <cdr:cNvPr id="1028" name="Text Box 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8677275" y="4276743"/>
          <a:ext cx="1181100" cy="2571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A90997A9-DB68-4515-BAFA-B9B2EB460766}" type="TxLink">
            <a:rPr lang="fi-FI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Mother</a:t>
          </a:fld>
          <a:endParaRPr lang="fi-FI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0.02988</cdr:x>
      <cdr:y>0.15534</cdr:y>
    </cdr:from>
    <cdr:to>
      <cdr:x>0.1285</cdr:x>
      <cdr:y>0.1908</cdr:y>
    </cdr:to>
    <cdr:sp macro="" textlink="">
      <cdr:nvSpPr>
        <cdr:cNvPr id="10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4568" y="1046087"/>
          <a:ext cx="972233" cy="2387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32004" rIns="0" bIns="0" anchor="t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fi-FI" sz="14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Million days</a:t>
          </a:r>
          <a:endParaRPr lang="fi-FI" sz="1400"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0.93933</cdr:x>
      <cdr:y>0.92387</cdr:y>
    </cdr:from>
    <cdr:to>
      <cdr:x>1</cdr:x>
      <cdr:y>0.97743</cdr:y>
    </cdr:to>
    <cdr:pic>
      <cdr:nvPicPr>
        <cdr:cNvPr id="8" name="chart">
          <a:extLst xmlns:a="http://schemas.openxmlformats.org/drawingml/2006/main">
            <a:ext uri="{FF2B5EF4-FFF2-40B4-BE49-F238E27FC236}">
              <a16:creationId xmlns:a16="http://schemas.microsoft.com/office/drawing/2014/main" id="{65547AC1-AF88-45E5-A5B0-84A8D93DB78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9260268" y="6212722"/>
          <a:ext cx="598107" cy="36017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0.02995</cdr:x>
      <cdr:y>0.01603</cdr:y>
    </cdr:from>
    <cdr:to>
      <cdr:x>0.95845</cdr:x>
      <cdr:y>0.12899</cdr:y>
    </cdr:to>
    <cdr:grpSp>
      <cdr:nvGrpSpPr>
        <cdr:cNvPr id="10" name="Ryhmä 9">
          <a:extLst xmlns:a="http://schemas.openxmlformats.org/drawingml/2006/main">
            <a:ext uri="{FF2B5EF4-FFF2-40B4-BE49-F238E27FC236}">
              <a16:creationId xmlns:a16="http://schemas.microsoft.com/office/drawing/2014/main" id="{5271880D-33B4-436D-9121-10FFFD334947}"/>
            </a:ext>
          </a:extLst>
        </cdr:cNvPr>
        <cdr:cNvGrpSpPr/>
      </cdr:nvGrpSpPr>
      <cdr:grpSpPr>
        <a:xfrm xmlns:a="http://schemas.openxmlformats.org/drawingml/2006/main">
          <a:off x="295163" y="107898"/>
          <a:ext cx="9150553" cy="760334"/>
          <a:chOff x="0" y="0"/>
          <a:chExt cx="7690883" cy="758521"/>
        </a:xfrm>
      </cdr:grpSpPr>
      <cdr:sp macro="" textlink="'Data 10'!$A$1">
        <cdr:nvSpPr>
          <cdr:cNvPr id="11" name="Text Box 2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0"/>
            <a:ext cx="655940" cy="40465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54864" tIns="50292" rIns="0" bIns="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473F11F2-DC7D-40E5-A6BD-ECAF41F7B8D0}" type="TxLink">
              <a:rPr lang="en-US" sz="2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7.10</a:t>
            </a:fld>
            <a:endParaRPr lang="fi-FI" sz="2400" b="0" i="0" u="none" strike="noStrike" baseline="0">
              <a:solidFill>
                <a:sysClr val="windowText" lastClr="000000"/>
              </a:solidFill>
              <a:latin typeface="Arial"/>
              <a:cs typeface="Arial"/>
            </a:endParaRPr>
          </a:p>
        </cdr:txBody>
      </cdr:sp>
      <cdr:sp macro="" textlink="'Data 10'!$B$2">
        <cdr:nvSpPr>
          <cdr:cNvPr id="12" name="Text Box 2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73411" y="0"/>
            <a:ext cx="7017472" cy="75852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54864" tIns="50292" rIns="0" bIns="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2564D985-D0F8-4EC7-9ECA-548668C25DD8}" type="TxLink">
              <a:rPr lang="en-US" sz="2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Maternity, paternity and parental allowance: Number of days reimbursed to mothers and fathers, 2000–2022</a:t>
            </a:fld>
            <a:endParaRPr lang="fi-FI" sz="2400" b="0" i="0" u="none" strike="noStrike" baseline="0">
              <a:solidFill>
                <a:sysClr val="windowText" lastClr="000000"/>
              </a:solidFill>
              <a:latin typeface="Arial"/>
              <a:cs typeface="Arial"/>
            </a:endParaRPr>
          </a:p>
        </cdr:txBody>
      </cdr:sp>
    </cdr:grp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6731000" cy="9855200"/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0.00564</cdr:x>
      <cdr:y>0.56523</cdr:y>
    </cdr:from>
    <cdr:to>
      <cdr:x>0.54093</cdr:x>
      <cdr:y>0.84815</cdr:y>
    </cdr:to>
    <cdr:graphicFrame macro="">
      <cdr:nvGraphicFramePr>
        <cdr:cNvPr id="43310" name="Chart 302">
          <a:extLst xmlns:a="http://schemas.openxmlformats.org/drawingml/2006/main">
            <a:ext uri="{FF2B5EF4-FFF2-40B4-BE49-F238E27FC236}">
              <a16:creationId xmlns:a16="http://schemas.microsoft.com/office/drawing/2014/main" id="{9E7E69BD-69E0-4E16-9C9E-05A989A27C8D}"/>
            </a:ext>
          </a:extLst>
        </cdr:cNvPr>
        <cdr:cNvGraphicFramePr>
          <a:graphicFrameLocks xmlns:a="http://schemas.openxmlformats.org/drawingml/2006/main"/>
        </cdr:cNvGraphicFramePr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cdr:graphicFrame>
  </cdr:relSizeAnchor>
  <cdr:relSizeAnchor xmlns:cdr="http://schemas.openxmlformats.org/drawingml/2006/chartDrawing">
    <cdr:from>
      <cdr:x>0.6305</cdr:x>
      <cdr:y>0.51725</cdr:y>
    </cdr:from>
    <cdr:to>
      <cdr:x>0.63825</cdr:x>
      <cdr:y>0.5485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21711" y="3478325"/>
          <a:ext cx="76476" cy="2101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i-FI"/>
        </a:p>
      </cdr:txBody>
    </cdr:sp>
  </cdr:relSizeAnchor>
  <cdr:relSizeAnchor xmlns:cdr="http://schemas.openxmlformats.org/drawingml/2006/chartDrawing">
    <cdr:from>
      <cdr:x>0.01411</cdr:x>
      <cdr:y>0.01362</cdr:y>
    </cdr:from>
    <cdr:to>
      <cdr:x>0.98442</cdr:x>
      <cdr:y>0.12657</cdr:y>
    </cdr:to>
    <cdr:grpSp>
      <cdr:nvGrpSpPr>
        <cdr:cNvPr id="21" name="Ryhmä 20">
          <a:extLst xmlns:a="http://schemas.openxmlformats.org/drawingml/2006/main">
            <a:ext uri="{FF2B5EF4-FFF2-40B4-BE49-F238E27FC236}">
              <a16:creationId xmlns:a16="http://schemas.microsoft.com/office/drawing/2014/main" id="{56DFA4E2-7637-4729-8F75-C9ADBF0A4670}"/>
            </a:ext>
          </a:extLst>
        </cdr:cNvPr>
        <cdr:cNvGrpSpPr/>
      </cdr:nvGrpSpPr>
      <cdr:grpSpPr>
        <a:xfrm xmlns:a="http://schemas.openxmlformats.org/drawingml/2006/main">
          <a:off x="94974" y="134228"/>
          <a:ext cx="6531157" cy="1113145"/>
          <a:chOff x="0" y="0"/>
          <a:chExt cx="3832974" cy="1243483"/>
        </a:xfrm>
      </cdr:grpSpPr>
      <cdr:sp macro="" textlink="'Data 11'!$A$1">
        <cdr:nvSpPr>
          <cdr:cNvPr id="24" name="Text Box 2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0"/>
            <a:ext cx="654631" cy="452339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54864" tIns="50292" rIns="0" bIns="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7D398B14-B549-42A7-A330-2B683E7E9B5F}" type="TxLink">
              <a:rPr lang="en-US" sz="2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7.11</a:t>
            </a:fld>
            <a:endParaRPr lang="fi-FI" sz="2400" b="0" i="0" u="none" strike="noStrike" baseline="0">
              <a:solidFill>
                <a:sysClr val="windowText" lastClr="000000"/>
              </a:solidFill>
              <a:latin typeface="Arial"/>
              <a:cs typeface="Arial"/>
            </a:endParaRPr>
          </a:p>
        </cdr:txBody>
      </cdr:sp>
      <cdr:sp macro="" textlink="'Data 11'!$B$1">
        <cdr:nvSpPr>
          <cdr:cNvPr id="25" name="Text Box 2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94292" y="1"/>
            <a:ext cx="3438682" cy="124348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54864" tIns="50292" rIns="0" bIns="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C1264211-321E-4F4C-A729-37032FB4FAD5}" type="TxLink">
              <a:rPr lang="en-US" sz="2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Payments of maternity, paternity and parental allowance in 2022 by age of recipient</a:t>
            </a:fld>
            <a:endParaRPr lang="fi-FI" sz="2400" b="0" i="0" u="none" strike="noStrike" baseline="0">
              <a:solidFill>
                <a:sysClr val="windowText" lastClr="00000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0.91594</cdr:x>
      <cdr:y>0.95229</cdr:y>
    </cdr:from>
    <cdr:to>
      <cdr:x>1</cdr:x>
      <cdr:y>0.98677</cdr:y>
    </cdr:to>
    <cdr:pic>
      <cdr:nvPicPr>
        <cdr:cNvPr id="22" name="Kuva 21">
          <a:extLst xmlns:a="http://schemas.openxmlformats.org/drawingml/2006/main">
            <a:ext uri="{FF2B5EF4-FFF2-40B4-BE49-F238E27FC236}">
              <a16:creationId xmlns:a16="http://schemas.microsoft.com/office/drawing/2014/main" id="{425864EC-B7AD-4D27-91D4-8FCCB140EE8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153768" y="9386412"/>
          <a:ext cx="564759" cy="33985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0.71967</cdr:x>
      <cdr:y>0.98023</cdr:y>
    </cdr:from>
    <cdr:to>
      <cdr:x>1</cdr:x>
      <cdr:y>1</cdr:y>
    </cdr:to>
    <cdr:sp macro="" textlink="'Data 10'!#REF!">
      <cdr:nvSpPr>
        <cdr:cNvPr id="23" name="Tekstiruutu 1"/>
        <cdr:cNvSpPr txBox="1"/>
      </cdr:nvSpPr>
      <cdr:spPr>
        <a:xfrm xmlns:a="http://schemas.openxmlformats.org/drawingml/2006/main">
          <a:off x="4839041" y="9661071"/>
          <a:ext cx="1884963" cy="1948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87371B99-6A33-43FD-9185-1926E302BA9F}" type="TxLink">
            <a:rPr lang="en-US" sz="8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 </a:t>
          </a:fld>
          <a:endParaRPr lang="fi-FI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0.08829</cdr:x>
      <cdr:y>0.45624</cdr:y>
    </cdr:from>
    <cdr:to>
      <cdr:x>0.49292</cdr:x>
      <cdr:y>0.4849</cdr:y>
    </cdr:to>
    <cdr:sp macro="" textlink="'Data 11'!$A$12">
      <cdr:nvSpPr>
        <cdr:cNvPr id="20" name="Tekstiruutu 1"/>
        <cdr:cNvSpPr txBox="1"/>
      </cdr:nvSpPr>
      <cdr:spPr>
        <a:xfrm xmlns:a="http://schemas.openxmlformats.org/drawingml/2006/main">
          <a:off x="593724" y="4497760"/>
          <a:ext cx="2720975" cy="282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FEA0BF94-95B4-4CF3-802A-EA2238A2C116}" type="TxLink">
            <a:rPr lang="en-US" sz="14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Total 850,4 million euros</a:t>
          </a:fld>
          <a:endParaRPr lang="fi-FI" sz="14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0.08849</cdr:x>
      <cdr:y>0.85007</cdr:y>
    </cdr:from>
    <cdr:to>
      <cdr:x>0.49312</cdr:x>
      <cdr:y>0.87873</cdr:y>
    </cdr:to>
    <cdr:sp macro="" textlink="'Data 11'!$A$24">
      <cdr:nvSpPr>
        <cdr:cNvPr id="26" name="Tekstiruutu 1"/>
        <cdr:cNvSpPr txBox="1"/>
      </cdr:nvSpPr>
      <cdr:spPr>
        <a:xfrm xmlns:a="http://schemas.openxmlformats.org/drawingml/2006/main">
          <a:off x="595086" y="8380315"/>
          <a:ext cx="2720975" cy="282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429B9CA8-D27A-4A4D-A381-124E384D72D2}" type="TxLink">
            <a:rPr lang="en-US" sz="14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Total 149,6 million euros</a:t>
          </a:fld>
          <a:endParaRPr lang="fi-FI" sz="14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0.64589</cdr:x>
      <cdr:y>0.98357</cdr:y>
    </cdr:from>
    <cdr:to>
      <cdr:x>1</cdr:x>
      <cdr:y>0.99788</cdr:y>
    </cdr:to>
    <cdr:sp macro="" textlink="'Data 11'!$A$26">
      <cdr:nvSpPr>
        <cdr:cNvPr id="29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4343400" y="9696450"/>
          <a:ext cx="2381250" cy="1410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C7672059-6CCE-4689-A8C8-0AF247137494}" type="TxLink"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Section for Analytics and Statistics 9.12.2022</a:t>
          </a:fld>
          <a:endParaRPr lang="fi-FI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0.53097</cdr:x>
      <cdr:y>0.21502</cdr:y>
    </cdr:from>
    <cdr:to>
      <cdr:x>0.87336</cdr:x>
      <cdr:y>0.86048</cdr:y>
    </cdr:to>
    <cdr:grpSp>
      <cdr:nvGrpSpPr>
        <cdr:cNvPr id="84" name="Ryhmä 83">
          <a:extLst xmlns:a="http://schemas.openxmlformats.org/drawingml/2006/main">
            <a:ext uri="{FF2B5EF4-FFF2-40B4-BE49-F238E27FC236}">
              <a16:creationId xmlns:a16="http://schemas.microsoft.com/office/drawing/2014/main" id="{8C7E5396-B456-4A8C-B320-D49208C8B313}"/>
            </a:ext>
          </a:extLst>
        </cdr:cNvPr>
        <cdr:cNvGrpSpPr/>
      </cdr:nvGrpSpPr>
      <cdr:grpSpPr>
        <a:xfrm xmlns:a="http://schemas.openxmlformats.org/drawingml/2006/main">
          <a:off x="3573959" y="2119065"/>
          <a:ext cx="2304627" cy="6361137"/>
          <a:chOff x="0" y="0"/>
          <a:chExt cx="2299176" cy="6356966"/>
        </a:xfrm>
      </cdr:grpSpPr>
      <cdr:grpSp>
        <cdr:nvGrpSpPr>
          <cdr:cNvPr id="85" name="Ryhmä 84">
            <a:extLst xmlns:a="http://schemas.openxmlformats.org/drawingml/2006/main">
              <a:ext uri="{FF2B5EF4-FFF2-40B4-BE49-F238E27FC236}">
                <a16:creationId xmlns:a16="http://schemas.microsoft.com/office/drawing/2014/main" id="{17CC13DB-D7F7-4A02-9224-DC5545B0FB45}"/>
              </a:ext>
            </a:extLst>
          </cdr:cNvPr>
          <cdr:cNvGrpSpPr/>
        </cdr:nvGrpSpPr>
        <cdr:grpSpPr>
          <a:xfrm xmlns:a="http://schemas.openxmlformats.org/drawingml/2006/main">
            <a:off x="4561" y="0"/>
            <a:ext cx="2294615" cy="2324086"/>
            <a:chOff x="4561" y="0"/>
            <a:chExt cx="2294615" cy="2324086"/>
          </a:xfrm>
        </cdr:grpSpPr>
        <cdr:grpSp>
          <cdr:nvGrpSpPr>
            <cdr:cNvPr id="113" name="Ryhmä 112">
              <a:extLst xmlns:a="http://schemas.openxmlformats.org/drawingml/2006/main">
                <a:ext uri="{FF2B5EF4-FFF2-40B4-BE49-F238E27FC236}">
                  <a16:creationId xmlns:a16="http://schemas.microsoft.com/office/drawing/2014/main" id="{63919FC6-9096-4630-83DF-8405579BA82F}"/>
                </a:ext>
              </a:extLst>
            </cdr:cNvPr>
            <cdr:cNvGrpSpPr/>
          </cdr:nvGrpSpPr>
          <cdr:grpSpPr>
            <a:xfrm xmlns:a="http://schemas.openxmlformats.org/drawingml/2006/main">
              <a:off x="4561" y="0"/>
              <a:ext cx="1182889" cy="1887570"/>
              <a:chOff x="4561" y="0"/>
              <a:chExt cx="1182889" cy="1887570"/>
            </a:xfrm>
          </cdr:grpSpPr>
          <cdr:grpSp>
            <cdr:nvGrpSpPr>
              <cdr:cNvPr id="123" name="Ryhmä 122">
                <a:extLst xmlns:a="http://schemas.openxmlformats.org/drawingml/2006/main">
                  <a:ext uri="{FF2B5EF4-FFF2-40B4-BE49-F238E27FC236}">
                    <a16:creationId xmlns:a16="http://schemas.microsoft.com/office/drawing/2014/main" id="{E14330A6-04FD-452C-9DAD-8156560D4590}"/>
                  </a:ext>
                </a:extLst>
              </cdr:cNvPr>
              <cdr:cNvGrpSpPr/>
            </cdr:nvGrpSpPr>
            <cdr:grpSpPr>
              <a:xfrm xmlns:a="http://schemas.openxmlformats.org/drawingml/2006/main">
                <a:off x="95012" y="268238"/>
                <a:ext cx="968593" cy="300981"/>
                <a:chOff x="95012" y="268238"/>
                <a:chExt cx="968593" cy="300981"/>
              </a:xfrm>
            </cdr:grpSpPr>
            <cdr:sp macro="" textlink="">
              <cdr:nvSpPr>
                <cdr:cNvPr id="137" name="Suorakulmio 136"/>
                <cdr:cNvSpPr/>
              </cdr:nvSpPr>
              <cdr:spPr bwMode="auto">
                <a:xfrm xmlns:a="http://schemas.openxmlformats.org/drawingml/2006/main">
                  <a:off x="95012" y="337818"/>
                  <a:ext cx="287398" cy="161821"/>
                </a:xfrm>
                <a:prstGeom xmlns:a="http://schemas.openxmlformats.org/drawingml/2006/main" prst="rect">
                  <a:avLst/>
                </a:prstGeom>
                <a:solidFill xmlns:a="http://schemas.openxmlformats.org/drawingml/2006/main">
                  <a:schemeClr val="bg1">
                    <a:lumMod val="50000"/>
                  </a:schemeClr>
                </a:solidFill>
                <a:ln xmlns:a="http://schemas.openxmlformats.org/drawingml/2006/main" w="3175" cap="flat" cmpd="sng" algn="ctr">
                  <a:solidFill>
                    <a:srgbClr val="000000"/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 xmlns:a="http://schemas.openxmlformats.org/drawingml/2006/main"/>
              </cdr:spPr>
              <cdr:txBody>
                <a:bodyPr xmlns:a="http://schemas.openxmlformats.org/drawingml/2006/main" wrap="square" lIns="18288" tIns="0" rIns="0" bIns="0" upright="1"/>
                <a:lstStyle xmlns:a="http://schemas.openxmlformats.org/drawingml/2006/main">
                  <a:lvl1pPr marL="0" indent="0">
                    <a:defRPr sz="1100">
                      <a:latin typeface="+mn-lt"/>
                      <a:ea typeface="+mn-ea"/>
                      <a:cs typeface="+mn-cs"/>
                    </a:defRPr>
                  </a:lvl1pPr>
                  <a:lvl2pPr marL="457200" indent="0">
                    <a:defRPr sz="1100">
                      <a:latin typeface="+mn-lt"/>
                      <a:ea typeface="+mn-ea"/>
                      <a:cs typeface="+mn-cs"/>
                    </a:defRPr>
                  </a:lvl2pPr>
                  <a:lvl3pPr marL="914400" indent="0">
                    <a:defRPr sz="1100">
                      <a:latin typeface="+mn-lt"/>
                      <a:ea typeface="+mn-ea"/>
                      <a:cs typeface="+mn-cs"/>
                    </a:defRPr>
                  </a:lvl3pPr>
                  <a:lvl4pPr marL="1371600" indent="0">
                    <a:defRPr sz="1100">
                      <a:latin typeface="+mn-lt"/>
                      <a:ea typeface="+mn-ea"/>
                      <a:cs typeface="+mn-cs"/>
                    </a:defRPr>
                  </a:lvl4pPr>
                  <a:lvl5pPr marL="1828800" indent="0">
                    <a:defRPr sz="1100">
                      <a:latin typeface="+mn-lt"/>
                      <a:ea typeface="+mn-ea"/>
                      <a:cs typeface="+mn-cs"/>
                    </a:defRPr>
                  </a:lvl5pPr>
                  <a:lvl6pPr marL="2286000" indent="0">
                    <a:defRPr sz="1100">
                      <a:latin typeface="+mn-lt"/>
                      <a:ea typeface="+mn-ea"/>
                      <a:cs typeface="+mn-cs"/>
                    </a:defRPr>
                  </a:lvl6pPr>
                  <a:lvl7pPr marL="2743200" indent="0">
                    <a:defRPr sz="1100">
                      <a:latin typeface="+mn-lt"/>
                      <a:ea typeface="+mn-ea"/>
                      <a:cs typeface="+mn-cs"/>
                    </a:defRPr>
                  </a:lvl7pPr>
                  <a:lvl8pPr marL="3200400" indent="0">
                    <a:defRPr sz="1100">
                      <a:latin typeface="+mn-lt"/>
                      <a:ea typeface="+mn-ea"/>
                      <a:cs typeface="+mn-cs"/>
                    </a:defRPr>
                  </a:lvl8pPr>
                  <a:lvl9pPr marL="3657600" indent="0">
                    <a:defRPr sz="1100">
                      <a:latin typeface="+mn-lt"/>
                      <a:ea typeface="+mn-ea"/>
                      <a:cs typeface="+mn-cs"/>
                    </a:defRPr>
                  </a:lvl9pPr>
                </a:lstStyle>
                <a:p xmlns:a="http://schemas.openxmlformats.org/drawingml/2006/main">
                  <a:endParaRPr lang="fi-FI" sz="1400">
                    <a:latin typeface="Arial" panose="020B0604020202020204" pitchFamily="34" charset="0"/>
                    <a:cs typeface="Arial" panose="020B0604020202020204" pitchFamily="34" charset="0"/>
                  </a:endParaRPr>
                </a:p>
              </cdr:txBody>
            </cdr:sp>
            <cdr:sp macro="" textlink="'Data 11'!$A$5">
              <cdr:nvSpPr>
                <cdr:cNvPr id="138" name="Text Box 9"/>
                <cdr:cNvSpPr txBox="1">
                  <a:spLocks xmlns:a="http://schemas.openxmlformats.org/drawingml/2006/main" noChangeArrowheads="1"/>
                </cdr:cNvSpPr>
              </cdr:nvSpPr>
              <cdr:spPr bwMode="auto">
                <a:xfrm xmlns:a="http://schemas.openxmlformats.org/drawingml/2006/main">
                  <a:off x="702391" y="268238"/>
                  <a:ext cx="361214" cy="300981"/>
                </a:xfrm>
                <a:prstGeom xmlns:a="http://schemas.openxmlformats.org/drawingml/2006/main" prst="rect">
                  <a:avLst/>
                </a:prstGeom>
                <a:noFill xmlns:a="http://schemas.openxmlformats.org/drawingml/2006/main"/>
                <a:ln xmlns:a="http://schemas.openxmlformats.org/drawingml/2006/main" w="9525">
                  <a:noFill/>
                  <a:miter lim="800000"/>
                  <a:headEnd/>
                  <a:tailEnd/>
                </a:ln>
              </cdr:spPr>
              <cdr:txBody>
                <a:bodyPr xmlns:a="http://schemas.openxmlformats.org/drawingml/2006/main" wrap="none" lIns="10800" tIns="46800" rIns="90000" bIns="46800" anchor="ctr" upright="1">
                  <a:spAutoFit/>
                </a:bodyPr>
                <a:lstStyle xmlns:a="http://schemas.openxmlformats.org/drawingml/2006/main">
                  <a:lvl1pPr marL="0" indent="0">
                    <a:defRPr sz="1100">
                      <a:latin typeface="+mn-lt"/>
                      <a:ea typeface="+mn-ea"/>
                      <a:cs typeface="+mn-cs"/>
                    </a:defRPr>
                  </a:lvl1pPr>
                  <a:lvl2pPr marL="457200" indent="0">
                    <a:defRPr sz="1100">
                      <a:latin typeface="+mn-lt"/>
                      <a:ea typeface="+mn-ea"/>
                      <a:cs typeface="+mn-cs"/>
                    </a:defRPr>
                  </a:lvl2pPr>
                  <a:lvl3pPr marL="914400" indent="0">
                    <a:defRPr sz="1100">
                      <a:latin typeface="+mn-lt"/>
                      <a:ea typeface="+mn-ea"/>
                      <a:cs typeface="+mn-cs"/>
                    </a:defRPr>
                  </a:lvl3pPr>
                  <a:lvl4pPr marL="1371600" indent="0">
                    <a:defRPr sz="1100">
                      <a:latin typeface="+mn-lt"/>
                      <a:ea typeface="+mn-ea"/>
                      <a:cs typeface="+mn-cs"/>
                    </a:defRPr>
                  </a:lvl4pPr>
                  <a:lvl5pPr marL="1828800" indent="0">
                    <a:defRPr sz="1100">
                      <a:latin typeface="+mn-lt"/>
                      <a:ea typeface="+mn-ea"/>
                      <a:cs typeface="+mn-cs"/>
                    </a:defRPr>
                  </a:lvl5pPr>
                  <a:lvl6pPr marL="2286000" indent="0">
                    <a:defRPr sz="1100">
                      <a:latin typeface="+mn-lt"/>
                      <a:ea typeface="+mn-ea"/>
                      <a:cs typeface="+mn-cs"/>
                    </a:defRPr>
                  </a:lvl6pPr>
                  <a:lvl7pPr marL="2743200" indent="0">
                    <a:defRPr sz="1100">
                      <a:latin typeface="+mn-lt"/>
                      <a:ea typeface="+mn-ea"/>
                      <a:cs typeface="+mn-cs"/>
                    </a:defRPr>
                  </a:lvl7pPr>
                  <a:lvl8pPr marL="3200400" indent="0">
                    <a:defRPr sz="1100">
                      <a:latin typeface="+mn-lt"/>
                      <a:ea typeface="+mn-ea"/>
                      <a:cs typeface="+mn-cs"/>
                    </a:defRPr>
                  </a:lvl8pPr>
                  <a:lvl9pPr marL="3657600" indent="0">
                    <a:defRPr sz="1100">
                      <a:latin typeface="+mn-lt"/>
                      <a:ea typeface="+mn-ea"/>
                      <a:cs typeface="+mn-cs"/>
                    </a:defRPr>
                  </a:lvl9pPr>
                </a:lstStyle>
                <a:p xmlns:a="http://schemas.openxmlformats.org/drawingml/2006/main">
                  <a:pPr algn="r" rtl="0">
                    <a:defRPr sz="1000"/>
                  </a:pPr>
                  <a:fld id="{AE6E31B3-44DF-4161-9BBA-09566F4DBBAC}" type="TxLink">
                    <a:rPr lang="en-US" sz="1400" b="0" i="0" u="none" strike="noStrike">
                      <a:solidFill>
                        <a:srgbClr val="000000"/>
                      </a:solidFill>
                      <a:latin typeface="Arial"/>
                      <a:cs typeface="Arial"/>
                    </a:rPr>
                    <a:pPr algn="r" rtl="0">
                      <a:defRPr sz="1000"/>
                    </a:pPr>
                    <a:t>-24</a:t>
                  </a:fld>
                  <a:endParaRPr lang="en-US" sz="1400" b="0" i="0" u="none" strike="noStrike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cdr:txBody>
            </cdr:sp>
          </cdr:grpSp>
          <cdr:grpSp>
            <cdr:nvGrpSpPr>
              <cdr:cNvPr id="124" name="Ryhmä 123">
                <a:extLst xmlns:a="http://schemas.openxmlformats.org/drawingml/2006/main">
                  <a:ext uri="{FF2B5EF4-FFF2-40B4-BE49-F238E27FC236}">
                    <a16:creationId xmlns:a16="http://schemas.microsoft.com/office/drawing/2014/main" id="{F58447DA-7035-4CA5-916F-0D9F917D8903}"/>
                  </a:ext>
                </a:extLst>
              </cdr:cNvPr>
              <cdr:cNvGrpSpPr/>
            </cdr:nvGrpSpPr>
            <cdr:grpSpPr>
              <a:xfrm xmlns:a="http://schemas.openxmlformats.org/drawingml/2006/main">
                <a:off x="92997" y="597825"/>
                <a:ext cx="970628" cy="300981"/>
                <a:chOff x="92997" y="597825"/>
                <a:chExt cx="970628" cy="300981"/>
              </a:xfrm>
            </cdr:grpSpPr>
            <cdr:sp macro="" textlink="">
              <cdr:nvSpPr>
                <cdr:cNvPr id="135" name="Suorakulmio 134"/>
                <cdr:cNvSpPr/>
              </cdr:nvSpPr>
              <cdr:spPr bwMode="auto">
                <a:xfrm xmlns:a="http://schemas.openxmlformats.org/drawingml/2006/main">
                  <a:off x="92997" y="667405"/>
                  <a:ext cx="287466" cy="161820"/>
                </a:xfrm>
                <a:prstGeom xmlns:a="http://schemas.openxmlformats.org/drawingml/2006/main" prst="rect">
                  <a:avLst/>
                </a:prstGeom>
                <a:solidFill xmlns:a="http://schemas.openxmlformats.org/drawingml/2006/main">
                  <a:schemeClr val="accent3"/>
                </a:solidFill>
                <a:ln xmlns:a="http://schemas.openxmlformats.org/drawingml/2006/main" w="3175" cap="flat" cmpd="sng" algn="ctr">
                  <a:solidFill>
                    <a:srgbClr val="000000"/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 xmlns:a="http://schemas.openxmlformats.org/drawingml/2006/main"/>
              </cdr:spPr>
              <cdr:txBody>
                <a:bodyPr xmlns:a="http://schemas.openxmlformats.org/drawingml/2006/main" wrap="square" lIns="18288" tIns="0" rIns="0" bIns="0" upright="1"/>
                <a:lstStyle xmlns:a="http://schemas.openxmlformats.org/drawingml/2006/main">
                  <a:lvl1pPr marL="0" indent="0">
                    <a:defRPr sz="1100">
                      <a:latin typeface="+mn-lt"/>
                      <a:ea typeface="+mn-ea"/>
                      <a:cs typeface="+mn-cs"/>
                    </a:defRPr>
                  </a:lvl1pPr>
                  <a:lvl2pPr marL="457200" indent="0">
                    <a:defRPr sz="1100">
                      <a:latin typeface="+mn-lt"/>
                      <a:ea typeface="+mn-ea"/>
                      <a:cs typeface="+mn-cs"/>
                    </a:defRPr>
                  </a:lvl2pPr>
                  <a:lvl3pPr marL="914400" indent="0">
                    <a:defRPr sz="1100">
                      <a:latin typeface="+mn-lt"/>
                      <a:ea typeface="+mn-ea"/>
                      <a:cs typeface="+mn-cs"/>
                    </a:defRPr>
                  </a:lvl3pPr>
                  <a:lvl4pPr marL="1371600" indent="0">
                    <a:defRPr sz="1100">
                      <a:latin typeface="+mn-lt"/>
                      <a:ea typeface="+mn-ea"/>
                      <a:cs typeface="+mn-cs"/>
                    </a:defRPr>
                  </a:lvl4pPr>
                  <a:lvl5pPr marL="1828800" indent="0">
                    <a:defRPr sz="1100">
                      <a:latin typeface="+mn-lt"/>
                      <a:ea typeface="+mn-ea"/>
                      <a:cs typeface="+mn-cs"/>
                    </a:defRPr>
                  </a:lvl5pPr>
                  <a:lvl6pPr marL="2286000" indent="0">
                    <a:defRPr sz="1100">
                      <a:latin typeface="+mn-lt"/>
                      <a:ea typeface="+mn-ea"/>
                      <a:cs typeface="+mn-cs"/>
                    </a:defRPr>
                  </a:lvl6pPr>
                  <a:lvl7pPr marL="2743200" indent="0">
                    <a:defRPr sz="1100">
                      <a:latin typeface="+mn-lt"/>
                      <a:ea typeface="+mn-ea"/>
                      <a:cs typeface="+mn-cs"/>
                    </a:defRPr>
                  </a:lvl7pPr>
                  <a:lvl8pPr marL="3200400" indent="0">
                    <a:defRPr sz="1100">
                      <a:latin typeface="+mn-lt"/>
                      <a:ea typeface="+mn-ea"/>
                      <a:cs typeface="+mn-cs"/>
                    </a:defRPr>
                  </a:lvl8pPr>
                  <a:lvl9pPr marL="3657600" indent="0">
                    <a:defRPr sz="1100">
                      <a:latin typeface="+mn-lt"/>
                      <a:ea typeface="+mn-ea"/>
                      <a:cs typeface="+mn-cs"/>
                    </a:defRPr>
                  </a:lvl9pPr>
                </a:lstStyle>
                <a:p xmlns:a="http://schemas.openxmlformats.org/drawingml/2006/main">
                  <a:endParaRPr lang="fi-FI" sz="1400">
                    <a:latin typeface="Arial" panose="020B0604020202020204" pitchFamily="34" charset="0"/>
                    <a:cs typeface="Arial" panose="020B0604020202020204" pitchFamily="34" charset="0"/>
                  </a:endParaRPr>
                </a:p>
              </cdr:txBody>
            </cdr:sp>
            <cdr:sp macro="" textlink="'Data 11'!$A$6">
              <cdr:nvSpPr>
                <cdr:cNvPr id="136" name="Text Box 9"/>
                <cdr:cNvSpPr txBox="1">
                  <a:spLocks xmlns:a="http://schemas.openxmlformats.org/drawingml/2006/main" noChangeArrowheads="1"/>
                </cdr:cNvSpPr>
              </cdr:nvSpPr>
              <cdr:spPr bwMode="auto">
                <a:xfrm xmlns:a="http://schemas.openxmlformats.org/drawingml/2006/main">
                  <a:off x="422767" y="597825"/>
                  <a:ext cx="640858" cy="300981"/>
                </a:xfrm>
                <a:prstGeom xmlns:a="http://schemas.openxmlformats.org/drawingml/2006/main" prst="rect">
                  <a:avLst/>
                </a:prstGeom>
                <a:noFill xmlns:a="http://schemas.openxmlformats.org/drawingml/2006/main"/>
                <a:ln xmlns:a="http://schemas.openxmlformats.org/drawingml/2006/main" w="9525">
                  <a:noFill/>
                  <a:miter lim="800000"/>
                  <a:headEnd/>
                  <a:tailEnd/>
                </a:ln>
              </cdr:spPr>
              <cdr:txBody>
                <a:bodyPr xmlns:a="http://schemas.openxmlformats.org/drawingml/2006/main" wrap="none" lIns="90000" tIns="46800" rIns="90000" bIns="46800" anchor="ctr" upright="1">
                  <a:spAutoFit/>
                </a:bodyPr>
                <a:lstStyle xmlns:a="http://schemas.openxmlformats.org/drawingml/2006/main">
                  <a:lvl1pPr marL="0" indent="0">
                    <a:defRPr sz="1100">
                      <a:latin typeface="+mn-lt"/>
                      <a:ea typeface="+mn-ea"/>
                      <a:cs typeface="+mn-cs"/>
                    </a:defRPr>
                  </a:lvl1pPr>
                  <a:lvl2pPr marL="457200" indent="0">
                    <a:defRPr sz="1100">
                      <a:latin typeface="+mn-lt"/>
                      <a:ea typeface="+mn-ea"/>
                      <a:cs typeface="+mn-cs"/>
                    </a:defRPr>
                  </a:lvl2pPr>
                  <a:lvl3pPr marL="914400" indent="0">
                    <a:defRPr sz="1100">
                      <a:latin typeface="+mn-lt"/>
                      <a:ea typeface="+mn-ea"/>
                      <a:cs typeface="+mn-cs"/>
                    </a:defRPr>
                  </a:lvl3pPr>
                  <a:lvl4pPr marL="1371600" indent="0">
                    <a:defRPr sz="1100">
                      <a:latin typeface="+mn-lt"/>
                      <a:ea typeface="+mn-ea"/>
                      <a:cs typeface="+mn-cs"/>
                    </a:defRPr>
                  </a:lvl4pPr>
                  <a:lvl5pPr marL="1828800" indent="0">
                    <a:defRPr sz="1100">
                      <a:latin typeface="+mn-lt"/>
                      <a:ea typeface="+mn-ea"/>
                      <a:cs typeface="+mn-cs"/>
                    </a:defRPr>
                  </a:lvl5pPr>
                  <a:lvl6pPr marL="2286000" indent="0">
                    <a:defRPr sz="1100">
                      <a:latin typeface="+mn-lt"/>
                      <a:ea typeface="+mn-ea"/>
                      <a:cs typeface="+mn-cs"/>
                    </a:defRPr>
                  </a:lvl6pPr>
                  <a:lvl7pPr marL="2743200" indent="0">
                    <a:defRPr sz="1100">
                      <a:latin typeface="+mn-lt"/>
                      <a:ea typeface="+mn-ea"/>
                      <a:cs typeface="+mn-cs"/>
                    </a:defRPr>
                  </a:lvl7pPr>
                  <a:lvl8pPr marL="3200400" indent="0">
                    <a:defRPr sz="1100">
                      <a:latin typeface="+mn-lt"/>
                      <a:ea typeface="+mn-ea"/>
                      <a:cs typeface="+mn-cs"/>
                    </a:defRPr>
                  </a:lvl8pPr>
                  <a:lvl9pPr marL="3657600" indent="0">
                    <a:defRPr sz="1100">
                      <a:latin typeface="+mn-lt"/>
                      <a:ea typeface="+mn-ea"/>
                      <a:cs typeface="+mn-cs"/>
                    </a:defRPr>
                  </a:lvl9pPr>
                </a:lstStyle>
                <a:p xmlns:a="http://schemas.openxmlformats.org/drawingml/2006/main">
                  <a:pPr algn="l" rtl="0">
                    <a:defRPr sz="1000"/>
                  </a:pPr>
                  <a:fld id="{08CDDB83-D91B-4D63-9F00-02ADAA179B77}" type="TxLink">
                    <a:rPr lang="en-US" sz="1400" b="0" i="0" u="none" strike="noStrike">
                      <a:solidFill>
                        <a:srgbClr val="000000"/>
                      </a:solidFill>
                      <a:latin typeface="Arial"/>
                      <a:cs typeface="Arial"/>
                    </a:rPr>
                    <a:pPr algn="l" rtl="0">
                      <a:defRPr sz="1000"/>
                    </a:pPr>
                    <a:t>25-29</a:t>
                  </a:fld>
                  <a:endParaRPr lang="en-US" sz="1400" b="0" i="0" u="none" strike="noStrike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cdr:txBody>
            </cdr:sp>
          </cdr:grpSp>
          <cdr:grpSp>
            <cdr:nvGrpSpPr>
              <cdr:cNvPr id="125" name="Ryhmä 124">
                <a:extLst xmlns:a="http://schemas.openxmlformats.org/drawingml/2006/main">
                  <a:ext uri="{FF2B5EF4-FFF2-40B4-BE49-F238E27FC236}">
                    <a16:creationId xmlns:a16="http://schemas.microsoft.com/office/drawing/2014/main" id="{9F164F28-51CC-41D1-9D96-9DB557099D4E}"/>
                  </a:ext>
                </a:extLst>
              </cdr:cNvPr>
              <cdr:cNvGrpSpPr/>
            </cdr:nvGrpSpPr>
            <cdr:grpSpPr>
              <a:xfrm xmlns:a="http://schemas.openxmlformats.org/drawingml/2006/main">
                <a:off x="94139" y="927413"/>
                <a:ext cx="969486" cy="300981"/>
                <a:chOff x="94139" y="927413"/>
                <a:chExt cx="969486" cy="300981"/>
              </a:xfrm>
            </cdr:grpSpPr>
            <cdr:sp macro="" textlink="">
              <cdr:nvSpPr>
                <cdr:cNvPr id="133" name="Suorakulmio 132"/>
                <cdr:cNvSpPr/>
              </cdr:nvSpPr>
              <cdr:spPr bwMode="auto">
                <a:xfrm xmlns:a="http://schemas.openxmlformats.org/drawingml/2006/main">
                  <a:off x="94139" y="996943"/>
                  <a:ext cx="287398" cy="161920"/>
                </a:xfrm>
                <a:prstGeom xmlns:a="http://schemas.openxmlformats.org/drawingml/2006/main" prst="rect">
                  <a:avLst/>
                </a:prstGeom>
                <a:solidFill xmlns:a="http://schemas.openxmlformats.org/drawingml/2006/main">
                  <a:schemeClr val="accent3">
                    <a:lumMod val="60000"/>
                    <a:lumOff val="40000"/>
                  </a:schemeClr>
                </a:solidFill>
                <a:ln xmlns:a="http://schemas.openxmlformats.org/drawingml/2006/main" w="3175" cap="flat" cmpd="sng" algn="ctr">
                  <a:solidFill>
                    <a:srgbClr val="000000"/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 xmlns:a="http://schemas.openxmlformats.org/drawingml/2006/main"/>
              </cdr:spPr>
              <cdr:txBody>
                <a:bodyPr xmlns:a="http://schemas.openxmlformats.org/drawingml/2006/main" wrap="square" lIns="18288" tIns="0" rIns="0" bIns="0" upright="1"/>
                <a:lstStyle xmlns:a="http://schemas.openxmlformats.org/drawingml/2006/main">
                  <a:lvl1pPr marL="0" indent="0">
                    <a:defRPr sz="1100">
                      <a:latin typeface="+mn-lt"/>
                      <a:ea typeface="+mn-ea"/>
                      <a:cs typeface="+mn-cs"/>
                    </a:defRPr>
                  </a:lvl1pPr>
                  <a:lvl2pPr marL="457200" indent="0">
                    <a:defRPr sz="1100">
                      <a:latin typeface="+mn-lt"/>
                      <a:ea typeface="+mn-ea"/>
                      <a:cs typeface="+mn-cs"/>
                    </a:defRPr>
                  </a:lvl2pPr>
                  <a:lvl3pPr marL="914400" indent="0">
                    <a:defRPr sz="1100">
                      <a:latin typeface="+mn-lt"/>
                      <a:ea typeface="+mn-ea"/>
                      <a:cs typeface="+mn-cs"/>
                    </a:defRPr>
                  </a:lvl3pPr>
                  <a:lvl4pPr marL="1371600" indent="0">
                    <a:defRPr sz="1100">
                      <a:latin typeface="+mn-lt"/>
                      <a:ea typeface="+mn-ea"/>
                      <a:cs typeface="+mn-cs"/>
                    </a:defRPr>
                  </a:lvl4pPr>
                  <a:lvl5pPr marL="1828800" indent="0">
                    <a:defRPr sz="1100">
                      <a:latin typeface="+mn-lt"/>
                      <a:ea typeface="+mn-ea"/>
                      <a:cs typeface="+mn-cs"/>
                    </a:defRPr>
                  </a:lvl5pPr>
                  <a:lvl6pPr marL="2286000" indent="0">
                    <a:defRPr sz="1100">
                      <a:latin typeface="+mn-lt"/>
                      <a:ea typeface="+mn-ea"/>
                      <a:cs typeface="+mn-cs"/>
                    </a:defRPr>
                  </a:lvl6pPr>
                  <a:lvl7pPr marL="2743200" indent="0">
                    <a:defRPr sz="1100">
                      <a:latin typeface="+mn-lt"/>
                      <a:ea typeface="+mn-ea"/>
                      <a:cs typeface="+mn-cs"/>
                    </a:defRPr>
                  </a:lvl7pPr>
                  <a:lvl8pPr marL="3200400" indent="0">
                    <a:defRPr sz="1100">
                      <a:latin typeface="+mn-lt"/>
                      <a:ea typeface="+mn-ea"/>
                      <a:cs typeface="+mn-cs"/>
                    </a:defRPr>
                  </a:lvl8pPr>
                  <a:lvl9pPr marL="3657600" indent="0">
                    <a:defRPr sz="1100">
                      <a:latin typeface="+mn-lt"/>
                      <a:ea typeface="+mn-ea"/>
                      <a:cs typeface="+mn-cs"/>
                    </a:defRPr>
                  </a:lvl9pPr>
                </a:lstStyle>
                <a:p xmlns:a="http://schemas.openxmlformats.org/drawingml/2006/main">
                  <a:endParaRPr lang="fi-FI" sz="1400">
                    <a:latin typeface="Arial" panose="020B0604020202020204" pitchFamily="34" charset="0"/>
                    <a:cs typeface="Arial" panose="020B0604020202020204" pitchFamily="34" charset="0"/>
                  </a:endParaRPr>
                </a:p>
              </cdr:txBody>
            </cdr:sp>
            <cdr:sp macro="" textlink="'Data 11'!$A$7">
              <cdr:nvSpPr>
                <cdr:cNvPr id="134" name="Text Box 9"/>
                <cdr:cNvSpPr txBox="1">
                  <a:spLocks xmlns:a="http://schemas.openxmlformats.org/drawingml/2006/main" noChangeArrowheads="1"/>
                </cdr:cNvSpPr>
              </cdr:nvSpPr>
              <cdr:spPr bwMode="auto">
                <a:xfrm xmlns:a="http://schemas.openxmlformats.org/drawingml/2006/main">
                  <a:off x="422767" y="927413"/>
                  <a:ext cx="640858" cy="300981"/>
                </a:xfrm>
                <a:prstGeom xmlns:a="http://schemas.openxmlformats.org/drawingml/2006/main" prst="rect">
                  <a:avLst/>
                </a:prstGeom>
                <a:noFill xmlns:a="http://schemas.openxmlformats.org/drawingml/2006/main"/>
                <a:ln xmlns:a="http://schemas.openxmlformats.org/drawingml/2006/main" w="9525">
                  <a:noFill/>
                  <a:miter lim="800000"/>
                  <a:headEnd/>
                  <a:tailEnd/>
                </a:ln>
              </cdr:spPr>
              <cdr:txBody>
                <a:bodyPr xmlns:a="http://schemas.openxmlformats.org/drawingml/2006/main" wrap="none" lIns="90000" tIns="46800" rIns="90000" bIns="46800" anchor="ctr" upright="1">
                  <a:spAutoFit/>
                </a:bodyPr>
                <a:lstStyle xmlns:a="http://schemas.openxmlformats.org/drawingml/2006/main">
                  <a:lvl1pPr marL="0" indent="0">
                    <a:defRPr sz="1100">
                      <a:latin typeface="+mn-lt"/>
                      <a:ea typeface="+mn-ea"/>
                      <a:cs typeface="+mn-cs"/>
                    </a:defRPr>
                  </a:lvl1pPr>
                  <a:lvl2pPr marL="457200" indent="0">
                    <a:defRPr sz="1100">
                      <a:latin typeface="+mn-lt"/>
                      <a:ea typeface="+mn-ea"/>
                      <a:cs typeface="+mn-cs"/>
                    </a:defRPr>
                  </a:lvl2pPr>
                  <a:lvl3pPr marL="914400" indent="0">
                    <a:defRPr sz="1100">
                      <a:latin typeface="+mn-lt"/>
                      <a:ea typeface="+mn-ea"/>
                      <a:cs typeface="+mn-cs"/>
                    </a:defRPr>
                  </a:lvl3pPr>
                  <a:lvl4pPr marL="1371600" indent="0">
                    <a:defRPr sz="1100">
                      <a:latin typeface="+mn-lt"/>
                      <a:ea typeface="+mn-ea"/>
                      <a:cs typeface="+mn-cs"/>
                    </a:defRPr>
                  </a:lvl4pPr>
                  <a:lvl5pPr marL="1828800" indent="0">
                    <a:defRPr sz="1100">
                      <a:latin typeface="+mn-lt"/>
                      <a:ea typeface="+mn-ea"/>
                      <a:cs typeface="+mn-cs"/>
                    </a:defRPr>
                  </a:lvl5pPr>
                  <a:lvl6pPr marL="2286000" indent="0">
                    <a:defRPr sz="1100">
                      <a:latin typeface="+mn-lt"/>
                      <a:ea typeface="+mn-ea"/>
                      <a:cs typeface="+mn-cs"/>
                    </a:defRPr>
                  </a:lvl6pPr>
                  <a:lvl7pPr marL="2743200" indent="0">
                    <a:defRPr sz="1100">
                      <a:latin typeface="+mn-lt"/>
                      <a:ea typeface="+mn-ea"/>
                      <a:cs typeface="+mn-cs"/>
                    </a:defRPr>
                  </a:lvl7pPr>
                  <a:lvl8pPr marL="3200400" indent="0">
                    <a:defRPr sz="1100">
                      <a:latin typeface="+mn-lt"/>
                      <a:ea typeface="+mn-ea"/>
                      <a:cs typeface="+mn-cs"/>
                    </a:defRPr>
                  </a:lvl8pPr>
                  <a:lvl9pPr marL="3657600" indent="0">
                    <a:defRPr sz="1100">
                      <a:latin typeface="+mn-lt"/>
                      <a:ea typeface="+mn-ea"/>
                      <a:cs typeface="+mn-cs"/>
                    </a:defRPr>
                  </a:lvl9pPr>
                </a:lstStyle>
                <a:p xmlns:a="http://schemas.openxmlformats.org/drawingml/2006/main">
                  <a:pPr algn="l" rtl="0">
                    <a:defRPr sz="1000"/>
                  </a:pPr>
                  <a:fld id="{9F244CCA-9B17-4302-A4A1-ADF92CA63E5E}" type="TxLink">
                    <a:rPr lang="en-US" sz="1400" b="0" i="0" u="none" strike="noStrike">
                      <a:solidFill>
                        <a:srgbClr val="000000"/>
                      </a:solidFill>
                      <a:latin typeface="Arial"/>
                      <a:cs typeface="Arial"/>
                    </a:rPr>
                    <a:pPr algn="l" rtl="0">
                      <a:defRPr sz="1000"/>
                    </a:pPr>
                    <a:t>30-34</a:t>
                  </a:fld>
                  <a:endParaRPr lang="en-US" sz="1400" b="0" i="0" u="none" strike="noStrike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cdr:txBody>
            </cdr:sp>
          </cdr:grpSp>
          <cdr:grpSp>
            <cdr:nvGrpSpPr>
              <cdr:cNvPr id="126" name="Ryhmä 125">
                <a:extLst xmlns:a="http://schemas.openxmlformats.org/drawingml/2006/main">
                  <a:ext uri="{FF2B5EF4-FFF2-40B4-BE49-F238E27FC236}">
                    <a16:creationId xmlns:a16="http://schemas.microsoft.com/office/drawing/2014/main" id="{5341A2A2-C0FE-4D07-B977-A68FBBC5A070}"/>
                  </a:ext>
                </a:extLst>
              </cdr:cNvPr>
              <cdr:cNvGrpSpPr/>
            </cdr:nvGrpSpPr>
            <cdr:grpSpPr>
              <a:xfrm xmlns:a="http://schemas.openxmlformats.org/drawingml/2006/main">
                <a:off x="93938" y="1257000"/>
                <a:ext cx="969687" cy="300981"/>
                <a:chOff x="93938" y="1257000"/>
                <a:chExt cx="969687" cy="300981"/>
              </a:xfrm>
            </cdr:grpSpPr>
            <cdr:sp macro="" textlink="">
              <cdr:nvSpPr>
                <cdr:cNvPr id="131" name="Suorakulmio 130"/>
                <cdr:cNvSpPr/>
              </cdr:nvSpPr>
              <cdr:spPr bwMode="auto">
                <a:xfrm xmlns:a="http://schemas.openxmlformats.org/drawingml/2006/main">
                  <a:off x="93938" y="1326531"/>
                  <a:ext cx="287465" cy="161919"/>
                </a:xfrm>
                <a:prstGeom xmlns:a="http://schemas.openxmlformats.org/drawingml/2006/main" prst="rect">
                  <a:avLst/>
                </a:prstGeom>
                <a:solidFill xmlns:a="http://schemas.openxmlformats.org/drawingml/2006/main">
                  <a:schemeClr val="accent3">
                    <a:lumMod val="20000"/>
                    <a:lumOff val="80000"/>
                  </a:schemeClr>
                </a:solidFill>
                <a:ln xmlns:a="http://schemas.openxmlformats.org/drawingml/2006/main" w="3175" cap="flat" cmpd="sng" algn="ctr">
                  <a:solidFill>
                    <a:srgbClr val="000000"/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 xmlns:a="http://schemas.openxmlformats.org/drawingml/2006/main"/>
              </cdr:spPr>
              <cdr:txBody>
                <a:bodyPr xmlns:a="http://schemas.openxmlformats.org/drawingml/2006/main" wrap="square" lIns="18288" tIns="0" rIns="0" bIns="0" upright="1"/>
                <a:lstStyle xmlns:a="http://schemas.openxmlformats.org/drawingml/2006/main">
                  <a:lvl1pPr marL="0" indent="0">
                    <a:defRPr sz="1100">
                      <a:latin typeface="+mn-lt"/>
                      <a:ea typeface="+mn-ea"/>
                      <a:cs typeface="+mn-cs"/>
                    </a:defRPr>
                  </a:lvl1pPr>
                  <a:lvl2pPr marL="457200" indent="0">
                    <a:defRPr sz="1100">
                      <a:latin typeface="+mn-lt"/>
                      <a:ea typeface="+mn-ea"/>
                      <a:cs typeface="+mn-cs"/>
                    </a:defRPr>
                  </a:lvl2pPr>
                  <a:lvl3pPr marL="914400" indent="0">
                    <a:defRPr sz="1100">
                      <a:latin typeface="+mn-lt"/>
                      <a:ea typeface="+mn-ea"/>
                      <a:cs typeface="+mn-cs"/>
                    </a:defRPr>
                  </a:lvl3pPr>
                  <a:lvl4pPr marL="1371600" indent="0">
                    <a:defRPr sz="1100">
                      <a:latin typeface="+mn-lt"/>
                      <a:ea typeface="+mn-ea"/>
                      <a:cs typeface="+mn-cs"/>
                    </a:defRPr>
                  </a:lvl4pPr>
                  <a:lvl5pPr marL="1828800" indent="0">
                    <a:defRPr sz="1100">
                      <a:latin typeface="+mn-lt"/>
                      <a:ea typeface="+mn-ea"/>
                      <a:cs typeface="+mn-cs"/>
                    </a:defRPr>
                  </a:lvl5pPr>
                  <a:lvl6pPr marL="2286000" indent="0">
                    <a:defRPr sz="1100">
                      <a:latin typeface="+mn-lt"/>
                      <a:ea typeface="+mn-ea"/>
                      <a:cs typeface="+mn-cs"/>
                    </a:defRPr>
                  </a:lvl6pPr>
                  <a:lvl7pPr marL="2743200" indent="0">
                    <a:defRPr sz="1100">
                      <a:latin typeface="+mn-lt"/>
                      <a:ea typeface="+mn-ea"/>
                      <a:cs typeface="+mn-cs"/>
                    </a:defRPr>
                  </a:lvl7pPr>
                  <a:lvl8pPr marL="3200400" indent="0">
                    <a:defRPr sz="1100">
                      <a:latin typeface="+mn-lt"/>
                      <a:ea typeface="+mn-ea"/>
                      <a:cs typeface="+mn-cs"/>
                    </a:defRPr>
                  </a:lvl8pPr>
                  <a:lvl9pPr marL="3657600" indent="0">
                    <a:defRPr sz="1100">
                      <a:latin typeface="+mn-lt"/>
                      <a:ea typeface="+mn-ea"/>
                      <a:cs typeface="+mn-cs"/>
                    </a:defRPr>
                  </a:lvl9pPr>
                </a:lstStyle>
                <a:p xmlns:a="http://schemas.openxmlformats.org/drawingml/2006/main">
                  <a:endParaRPr lang="fi-FI" sz="1400">
                    <a:latin typeface="Arial" panose="020B0604020202020204" pitchFamily="34" charset="0"/>
                    <a:cs typeface="Arial" panose="020B0604020202020204" pitchFamily="34" charset="0"/>
                  </a:endParaRPr>
                </a:p>
              </cdr:txBody>
            </cdr:sp>
            <cdr:sp macro="" textlink="'Data 11'!$A$8">
              <cdr:nvSpPr>
                <cdr:cNvPr id="132" name="Text Box 9"/>
                <cdr:cNvSpPr txBox="1">
                  <a:spLocks xmlns:a="http://schemas.openxmlformats.org/drawingml/2006/main" noChangeArrowheads="1"/>
                </cdr:cNvSpPr>
              </cdr:nvSpPr>
              <cdr:spPr bwMode="auto">
                <a:xfrm xmlns:a="http://schemas.openxmlformats.org/drawingml/2006/main">
                  <a:off x="422767" y="1257000"/>
                  <a:ext cx="640858" cy="300981"/>
                </a:xfrm>
                <a:prstGeom xmlns:a="http://schemas.openxmlformats.org/drawingml/2006/main" prst="rect">
                  <a:avLst/>
                </a:prstGeom>
                <a:noFill xmlns:a="http://schemas.openxmlformats.org/drawingml/2006/main"/>
                <a:ln xmlns:a="http://schemas.openxmlformats.org/drawingml/2006/main" w="9525">
                  <a:noFill/>
                  <a:miter lim="800000"/>
                  <a:headEnd/>
                  <a:tailEnd/>
                </a:ln>
              </cdr:spPr>
              <cdr:txBody>
                <a:bodyPr xmlns:a="http://schemas.openxmlformats.org/drawingml/2006/main" wrap="none" lIns="90000" tIns="46800" rIns="90000" bIns="46800" anchor="ctr" upright="1">
                  <a:spAutoFit/>
                </a:bodyPr>
                <a:lstStyle xmlns:a="http://schemas.openxmlformats.org/drawingml/2006/main">
                  <a:lvl1pPr marL="0" indent="0">
                    <a:defRPr sz="1100">
                      <a:latin typeface="+mn-lt"/>
                      <a:ea typeface="+mn-ea"/>
                      <a:cs typeface="+mn-cs"/>
                    </a:defRPr>
                  </a:lvl1pPr>
                  <a:lvl2pPr marL="457200" indent="0">
                    <a:defRPr sz="1100">
                      <a:latin typeface="+mn-lt"/>
                      <a:ea typeface="+mn-ea"/>
                      <a:cs typeface="+mn-cs"/>
                    </a:defRPr>
                  </a:lvl2pPr>
                  <a:lvl3pPr marL="914400" indent="0">
                    <a:defRPr sz="1100">
                      <a:latin typeface="+mn-lt"/>
                      <a:ea typeface="+mn-ea"/>
                      <a:cs typeface="+mn-cs"/>
                    </a:defRPr>
                  </a:lvl3pPr>
                  <a:lvl4pPr marL="1371600" indent="0">
                    <a:defRPr sz="1100">
                      <a:latin typeface="+mn-lt"/>
                      <a:ea typeface="+mn-ea"/>
                      <a:cs typeface="+mn-cs"/>
                    </a:defRPr>
                  </a:lvl4pPr>
                  <a:lvl5pPr marL="1828800" indent="0">
                    <a:defRPr sz="1100">
                      <a:latin typeface="+mn-lt"/>
                      <a:ea typeface="+mn-ea"/>
                      <a:cs typeface="+mn-cs"/>
                    </a:defRPr>
                  </a:lvl5pPr>
                  <a:lvl6pPr marL="2286000" indent="0">
                    <a:defRPr sz="1100">
                      <a:latin typeface="+mn-lt"/>
                      <a:ea typeface="+mn-ea"/>
                      <a:cs typeface="+mn-cs"/>
                    </a:defRPr>
                  </a:lvl6pPr>
                  <a:lvl7pPr marL="2743200" indent="0">
                    <a:defRPr sz="1100">
                      <a:latin typeface="+mn-lt"/>
                      <a:ea typeface="+mn-ea"/>
                      <a:cs typeface="+mn-cs"/>
                    </a:defRPr>
                  </a:lvl7pPr>
                  <a:lvl8pPr marL="3200400" indent="0">
                    <a:defRPr sz="1100">
                      <a:latin typeface="+mn-lt"/>
                      <a:ea typeface="+mn-ea"/>
                      <a:cs typeface="+mn-cs"/>
                    </a:defRPr>
                  </a:lvl8pPr>
                  <a:lvl9pPr marL="3657600" indent="0">
                    <a:defRPr sz="1100">
                      <a:latin typeface="+mn-lt"/>
                      <a:ea typeface="+mn-ea"/>
                      <a:cs typeface="+mn-cs"/>
                    </a:defRPr>
                  </a:lvl9pPr>
                </a:lstStyle>
                <a:p xmlns:a="http://schemas.openxmlformats.org/drawingml/2006/main">
                  <a:pPr algn="l" rtl="0">
                    <a:defRPr sz="1000"/>
                  </a:pPr>
                  <a:fld id="{BD9DEA53-6610-43D5-8421-CDCA65311927}" type="TxLink">
                    <a:rPr lang="en-US" sz="1400" b="0" i="0" u="none" strike="noStrike">
                      <a:solidFill>
                        <a:srgbClr val="000000"/>
                      </a:solidFill>
                      <a:latin typeface="Arial"/>
                      <a:cs typeface="Arial"/>
                    </a:rPr>
                    <a:pPr algn="l" rtl="0">
                      <a:defRPr sz="1000"/>
                    </a:pPr>
                    <a:t>35-39</a:t>
                  </a:fld>
                  <a:endParaRPr lang="en-US" sz="1400" b="0" i="0" u="none" strike="noStrike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cdr:txBody>
            </cdr:sp>
          </cdr:grpSp>
          <cdr:grpSp>
            <cdr:nvGrpSpPr>
              <cdr:cNvPr id="127" name="Ryhmä 126">
                <a:extLst xmlns:a="http://schemas.openxmlformats.org/drawingml/2006/main">
                  <a:ext uri="{FF2B5EF4-FFF2-40B4-BE49-F238E27FC236}">
                    <a16:creationId xmlns:a16="http://schemas.microsoft.com/office/drawing/2014/main" id="{8050FE82-5B65-4A41-A1BC-ED4B0F00FFF1}"/>
                  </a:ext>
                </a:extLst>
              </cdr:cNvPr>
              <cdr:cNvGrpSpPr/>
            </cdr:nvGrpSpPr>
            <cdr:grpSpPr>
              <a:xfrm xmlns:a="http://schemas.openxmlformats.org/drawingml/2006/main">
                <a:off x="95012" y="1586589"/>
                <a:ext cx="768943" cy="300981"/>
                <a:chOff x="95012" y="1586589"/>
                <a:chExt cx="768943" cy="300981"/>
              </a:xfrm>
            </cdr:grpSpPr>
            <cdr:sp macro="" textlink="">
              <cdr:nvSpPr>
                <cdr:cNvPr id="129" name="Suorakulmio 128"/>
                <cdr:cNvSpPr/>
              </cdr:nvSpPr>
              <cdr:spPr bwMode="auto">
                <a:xfrm xmlns:a="http://schemas.openxmlformats.org/drawingml/2006/main">
                  <a:off x="95012" y="1656169"/>
                  <a:ext cx="287398" cy="161821"/>
                </a:xfrm>
                <a:prstGeom xmlns:a="http://schemas.openxmlformats.org/drawingml/2006/main" prst="rect">
                  <a:avLst/>
                </a:prstGeom>
                <a:solidFill xmlns:a="http://schemas.openxmlformats.org/drawingml/2006/main">
                  <a:schemeClr val="bg1">
                    <a:lumMod val="75000"/>
                  </a:schemeClr>
                </a:solidFill>
                <a:ln xmlns:a="http://schemas.openxmlformats.org/drawingml/2006/main" w="3175" cap="flat" cmpd="sng" algn="ctr">
                  <a:solidFill>
                    <a:srgbClr val="000000"/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 xmlns:a="http://schemas.openxmlformats.org/drawingml/2006/main"/>
              </cdr:spPr>
              <cdr:txBody>
                <a:bodyPr xmlns:a="http://schemas.openxmlformats.org/drawingml/2006/main" wrap="square" lIns="18288" tIns="0" rIns="0" bIns="0" upright="1"/>
                <a:lstStyle xmlns:a="http://schemas.openxmlformats.org/drawingml/2006/main">
                  <a:lvl1pPr marL="0" indent="0">
                    <a:defRPr sz="1100">
                      <a:latin typeface="+mn-lt"/>
                      <a:ea typeface="+mn-ea"/>
                      <a:cs typeface="+mn-cs"/>
                    </a:defRPr>
                  </a:lvl1pPr>
                  <a:lvl2pPr marL="457200" indent="0">
                    <a:defRPr sz="1100">
                      <a:latin typeface="+mn-lt"/>
                      <a:ea typeface="+mn-ea"/>
                      <a:cs typeface="+mn-cs"/>
                    </a:defRPr>
                  </a:lvl2pPr>
                  <a:lvl3pPr marL="914400" indent="0">
                    <a:defRPr sz="1100">
                      <a:latin typeface="+mn-lt"/>
                      <a:ea typeface="+mn-ea"/>
                      <a:cs typeface="+mn-cs"/>
                    </a:defRPr>
                  </a:lvl3pPr>
                  <a:lvl4pPr marL="1371600" indent="0">
                    <a:defRPr sz="1100">
                      <a:latin typeface="+mn-lt"/>
                      <a:ea typeface="+mn-ea"/>
                      <a:cs typeface="+mn-cs"/>
                    </a:defRPr>
                  </a:lvl4pPr>
                  <a:lvl5pPr marL="1828800" indent="0">
                    <a:defRPr sz="1100">
                      <a:latin typeface="+mn-lt"/>
                      <a:ea typeface="+mn-ea"/>
                      <a:cs typeface="+mn-cs"/>
                    </a:defRPr>
                  </a:lvl5pPr>
                  <a:lvl6pPr marL="2286000" indent="0">
                    <a:defRPr sz="1100">
                      <a:latin typeface="+mn-lt"/>
                      <a:ea typeface="+mn-ea"/>
                      <a:cs typeface="+mn-cs"/>
                    </a:defRPr>
                  </a:lvl6pPr>
                  <a:lvl7pPr marL="2743200" indent="0">
                    <a:defRPr sz="1100">
                      <a:latin typeface="+mn-lt"/>
                      <a:ea typeface="+mn-ea"/>
                      <a:cs typeface="+mn-cs"/>
                    </a:defRPr>
                  </a:lvl7pPr>
                  <a:lvl8pPr marL="3200400" indent="0">
                    <a:defRPr sz="1100">
                      <a:latin typeface="+mn-lt"/>
                      <a:ea typeface="+mn-ea"/>
                      <a:cs typeface="+mn-cs"/>
                    </a:defRPr>
                  </a:lvl8pPr>
                  <a:lvl9pPr marL="3657600" indent="0">
                    <a:defRPr sz="1100">
                      <a:latin typeface="+mn-lt"/>
                      <a:ea typeface="+mn-ea"/>
                      <a:cs typeface="+mn-cs"/>
                    </a:defRPr>
                  </a:lvl9pPr>
                </a:lstStyle>
                <a:p xmlns:a="http://schemas.openxmlformats.org/drawingml/2006/main">
                  <a:endParaRPr lang="fi-FI" sz="1400">
                    <a:latin typeface="Arial" panose="020B0604020202020204" pitchFamily="34" charset="0"/>
                    <a:cs typeface="Arial" panose="020B0604020202020204" pitchFamily="34" charset="0"/>
                  </a:endParaRPr>
                </a:p>
              </cdr:txBody>
            </cdr:sp>
            <cdr:sp macro="" textlink="'Data 11'!$A$9">
              <cdr:nvSpPr>
                <cdr:cNvPr id="130" name="Text Box 9"/>
                <cdr:cNvSpPr txBox="1">
                  <a:spLocks xmlns:a="http://schemas.openxmlformats.org/drawingml/2006/main" noChangeArrowheads="1"/>
                </cdr:cNvSpPr>
              </cdr:nvSpPr>
              <cdr:spPr bwMode="auto">
                <a:xfrm xmlns:a="http://schemas.openxmlformats.org/drawingml/2006/main">
                  <a:off x="422767" y="1586589"/>
                  <a:ext cx="441188" cy="300981"/>
                </a:xfrm>
                <a:prstGeom xmlns:a="http://schemas.openxmlformats.org/drawingml/2006/main" prst="rect">
                  <a:avLst/>
                </a:prstGeom>
                <a:noFill xmlns:a="http://schemas.openxmlformats.org/drawingml/2006/main"/>
                <a:ln xmlns:a="http://schemas.openxmlformats.org/drawingml/2006/main" w="9525">
                  <a:noFill/>
                  <a:miter lim="800000"/>
                  <a:headEnd/>
                  <a:tailEnd/>
                </a:ln>
              </cdr:spPr>
              <cdr:txBody>
                <a:bodyPr xmlns:a="http://schemas.openxmlformats.org/drawingml/2006/main" wrap="none" lIns="90000" tIns="46800" rIns="90000" bIns="46800" anchor="ctr" upright="1">
                  <a:spAutoFit/>
                </a:bodyPr>
                <a:lstStyle xmlns:a="http://schemas.openxmlformats.org/drawingml/2006/main">
                  <a:lvl1pPr marL="0" indent="0">
                    <a:defRPr sz="1100">
                      <a:latin typeface="+mn-lt"/>
                      <a:ea typeface="+mn-ea"/>
                      <a:cs typeface="+mn-cs"/>
                    </a:defRPr>
                  </a:lvl1pPr>
                  <a:lvl2pPr marL="457200" indent="0">
                    <a:defRPr sz="1100">
                      <a:latin typeface="+mn-lt"/>
                      <a:ea typeface="+mn-ea"/>
                      <a:cs typeface="+mn-cs"/>
                    </a:defRPr>
                  </a:lvl2pPr>
                  <a:lvl3pPr marL="914400" indent="0">
                    <a:defRPr sz="1100">
                      <a:latin typeface="+mn-lt"/>
                      <a:ea typeface="+mn-ea"/>
                      <a:cs typeface="+mn-cs"/>
                    </a:defRPr>
                  </a:lvl3pPr>
                  <a:lvl4pPr marL="1371600" indent="0">
                    <a:defRPr sz="1100">
                      <a:latin typeface="+mn-lt"/>
                      <a:ea typeface="+mn-ea"/>
                      <a:cs typeface="+mn-cs"/>
                    </a:defRPr>
                  </a:lvl4pPr>
                  <a:lvl5pPr marL="1828800" indent="0">
                    <a:defRPr sz="1100">
                      <a:latin typeface="+mn-lt"/>
                      <a:ea typeface="+mn-ea"/>
                      <a:cs typeface="+mn-cs"/>
                    </a:defRPr>
                  </a:lvl5pPr>
                  <a:lvl6pPr marL="2286000" indent="0">
                    <a:defRPr sz="1100">
                      <a:latin typeface="+mn-lt"/>
                      <a:ea typeface="+mn-ea"/>
                      <a:cs typeface="+mn-cs"/>
                    </a:defRPr>
                  </a:lvl6pPr>
                  <a:lvl7pPr marL="2743200" indent="0">
                    <a:defRPr sz="1100">
                      <a:latin typeface="+mn-lt"/>
                      <a:ea typeface="+mn-ea"/>
                      <a:cs typeface="+mn-cs"/>
                    </a:defRPr>
                  </a:lvl7pPr>
                  <a:lvl8pPr marL="3200400" indent="0">
                    <a:defRPr sz="1100">
                      <a:latin typeface="+mn-lt"/>
                      <a:ea typeface="+mn-ea"/>
                      <a:cs typeface="+mn-cs"/>
                    </a:defRPr>
                  </a:lvl8pPr>
                  <a:lvl9pPr marL="3657600" indent="0">
                    <a:defRPr sz="1100">
                      <a:latin typeface="+mn-lt"/>
                      <a:ea typeface="+mn-ea"/>
                      <a:cs typeface="+mn-cs"/>
                    </a:defRPr>
                  </a:lvl9pPr>
                </a:lstStyle>
                <a:p xmlns:a="http://schemas.openxmlformats.org/drawingml/2006/main">
                  <a:pPr algn="l" rtl="0">
                    <a:defRPr sz="1000"/>
                  </a:pPr>
                  <a:fld id="{BD241BC8-7D4A-4CD5-BBD1-8659248EFF4A}" type="TxLink">
                    <a:rPr lang="en-US" sz="1400" b="0" i="0" u="none" strike="noStrike">
                      <a:solidFill>
                        <a:srgbClr val="000000"/>
                      </a:solidFill>
                      <a:latin typeface="Arial"/>
                      <a:cs typeface="Arial"/>
                    </a:rPr>
                    <a:pPr algn="l" rtl="0">
                      <a:defRPr sz="1000"/>
                    </a:pPr>
                    <a:t>40-</a:t>
                  </a:fld>
                  <a:endParaRPr lang="en-US" sz="1400" b="0" i="0" u="none" strike="noStrike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cdr:txBody>
            </cdr:sp>
          </cdr:grpSp>
          <cdr:sp macro="" textlink="'Data 11'!$A$4">
            <cdr:nvSpPr>
              <cdr:cNvPr id="128" name="Tekstiruutu 1"/>
              <cdr:cNvSpPr txBox="1"/>
            </cdr:nvSpPr>
            <cdr:spPr>
              <a:xfrm xmlns:a="http://schemas.openxmlformats.org/drawingml/2006/main">
                <a:off x="4561" y="0"/>
                <a:ext cx="1182889" cy="298800"/>
              </a:xfrm>
              <a:prstGeom xmlns:a="http://schemas.openxmlformats.org/drawingml/2006/main" prst="rect">
                <a:avLst/>
              </a:prstGeom>
            </cdr:spPr>
            <cdr:txBody>
              <a:bodyPr xmlns:a="http://schemas.openxmlformats.org/drawingml/2006/main" wrap="square" rtlCol="0">
                <a:spAutoFit/>
              </a:bodyPr>
              <a:lstStyle xmlns:a="http://schemas.openxmlformats.org/drawingml/2006/main"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 xmlns:a="http://schemas.openxmlformats.org/drawingml/2006/main">
                <a:pPr algn="l"/>
                <a:fld id="{EBF344D5-0E69-447E-B98D-D1D7602BD6D3}" type="TxLink">
                  <a:rPr lang="en-US" sz="1400" b="0" i="0" u="none" strike="noStrike">
                    <a:solidFill>
                      <a:srgbClr val="000000"/>
                    </a:solidFill>
                    <a:latin typeface="Arial"/>
                    <a:cs typeface="Arial"/>
                  </a:rPr>
                  <a:pPr algn="l"/>
                  <a:t>Age group</a:t>
                </a:fld>
                <a:endParaRPr lang="fi-FI" sz="1400">
                  <a:latin typeface="Arial" panose="020B0604020202020204" pitchFamily="34" charset="0"/>
                  <a:cs typeface="Arial" panose="020B0604020202020204" pitchFamily="34" charset="0"/>
                </a:endParaRPr>
              </a:p>
            </cdr:txBody>
          </cdr:sp>
        </cdr:grpSp>
        <cdr:grpSp>
          <cdr:nvGrpSpPr>
            <cdr:cNvPr id="114" name="Ryhmä 113">
              <a:extLst xmlns:a="http://schemas.openxmlformats.org/drawingml/2006/main">
                <a:ext uri="{FF2B5EF4-FFF2-40B4-BE49-F238E27FC236}">
                  <a16:creationId xmlns:a16="http://schemas.microsoft.com/office/drawing/2014/main" id="{A3CCF1FC-24EA-4720-B375-FE9ABA06B746}"/>
                </a:ext>
              </a:extLst>
            </cdr:cNvPr>
            <cdr:cNvGrpSpPr/>
          </cdr:nvGrpSpPr>
          <cdr:grpSpPr>
            <a:xfrm xmlns:a="http://schemas.openxmlformats.org/drawingml/2006/main">
              <a:off x="396877" y="0"/>
              <a:ext cx="1902299" cy="2324086"/>
              <a:chOff x="396877" y="0"/>
              <a:chExt cx="1902299" cy="2324086"/>
            </a:xfrm>
          </cdr:grpSpPr>
          <cdr:sp macro="" textlink="'Data 11'!$D$5">
            <cdr:nvSpPr>
              <cdr:cNvPr id="115" name="Text Box 9"/>
              <cdr:cNvSpPr txBox="1">
                <a:spLocks xmlns:a="http://schemas.openxmlformats.org/drawingml/2006/main" noChangeArrowheads="1"/>
              </cdr:cNvSpPr>
            </cdr:nvSpPr>
            <cdr:spPr bwMode="auto">
              <a:xfrm xmlns:a="http://schemas.openxmlformats.org/drawingml/2006/main">
                <a:off x="1382826" y="249188"/>
                <a:ext cx="900000" cy="300981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9525">
                <a:noFill/>
                <a:miter lim="800000"/>
                <a:headEnd/>
                <a:tailEnd/>
              </a:ln>
            </cdr:spPr>
            <cdr:txBody>
              <a:bodyPr xmlns:a="http://schemas.openxmlformats.org/drawingml/2006/main" wrap="none" lIns="90000" tIns="46800" rIns="90000" bIns="46800" anchor="ctr" upright="1">
                <a:noAutofit/>
              </a:bodyPr>
              <a:lstStyle xmlns:a="http://schemas.openxmlformats.org/drawingml/2006/main"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 xmlns:a="http://schemas.openxmlformats.org/drawingml/2006/main">
                <a:pPr algn="r" rtl="0">
                  <a:defRPr sz="1000"/>
                </a:pPr>
                <a:fld id="{E5D9A2BE-314A-457C-98B2-3A892A0AB6BE}" type="TxLink">
                  <a:rPr lang="en-US" sz="1400" b="0" i="0" u="none" strike="noStrike">
                    <a:solidFill>
                      <a:srgbClr val="000000"/>
                    </a:solidFill>
                    <a:latin typeface="Arial"/>
                    <a:cs typeface="Arial"/>
                  </a:rPr>
                  <a:pPr algn="r" rtl="0">
                    <a:defRPr sz="1000"/>
                  </a:pPr>
                  <a:t>6 208</a:t>
                </a:fld>
                <a:endParaRPr lang="en-US" sz="1400" b="0" i="0" u="none" strike="noStrike">
                  <a:solidFill>
                    <a:srgbClr val="000000"/>
                  </a:solidFill>
                  <a:latin typeface="Arial"/>
                  <a:cs typeface="Arial"/>
                </a:endParaRPr>
              </a:p>
            </cdr:txBody>
          </cdr:sp>
          <cdr:sp macro="" textlink="'Data 11'!$D$6">
            <cdr:nvSpPr>
              <cdr:cNvPr id="116" name="Text Box 9"/>
              <cdr:cNvSpPr txBox="1">
                <a:spLocks xmlns:a="http://schemas.openxmlformats.org/drawingml/2006/main" noChangeArrowheads="1"/>
              </cdr:cNvSpPr>
            </cdr:nvSpPr>
            <cdr:spPr bwMode="auto">
              <a:xfrm xmlns:a="http://schemas.openxmlformats.org/drawingml/2006/main">
                <a:off x="1382826" y="578775"/>
                <a:ext cx="900000" cy="300981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9525">
                <a:noFill/>
                <a:miter lim="800000"/>
                <a:headEnd/>
                <a:tailEnd/>
              </a:ln>
            </cdr:spPr>
            <cdr:txBody>
              <a:bodyPr xmlns:a="http://schemas.openxmlformats.org/drawingml/2006/main" wrap="none" lIns="90000" tIns="46800" rIns="90000" bIns="46800" anchor="ctr" upright="1">
                <a:noAutofit/>
              </a:bodyPr>
              <a:lstStyle xmlns:a="http://schemas.openxmlformats.org/drawingml/2006/main"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 xmlns:a="http://schemas.openxmlformats.org/drawingml/2006/main">
                <a:pPr algn="r" rtl="0">
                  <a:defRPr sz="1000"/>
                </a:pPr>
                <a:fld id="{4FFEAEF5-986D-4881-BFD4-1D1E6E464D49}" type="TxLink">
                  <a:rPr lang="en-US" sz="1400" b="0" i="0" u="none" strike="noStrike">
                    <a:solidFill>
                      <a:srgbClr val="000000"/>
                    </a:solidFill>
                    <a:latin typeface="Arial"/>
                    <a:cs typeface="Arial"/>
                  </a:rPr>
                  <a:pPr algn="r" rtl="0">
                    <a:defRPr sz="1000"/>
                  </a:pPr>
                  <a:t>18 639</a:t>
                </a:fld>
                <a:endParaRPr lang="en-US" sz="1400" b="0" i="0" u="none" strike="noStrike">
                  <a:solidFill>
                    <a:srgbClr val="000000"/>
                  </a:solidFill>
                  <a:latin typeface="Arial"/>
                  <a:cs typeface="Arial"/>
                </a:endParaRPr>
              </a:p>
            </cdr:txBody>
          </cdr:sp>
          <cdr:sp macro="" textlink="'Data 11'!$D$7">
            <cdr:nvSpPr>
              <cdr:cNvPr id="117" name="Text Box 9"/>
              <cdr:cNvSpPr txBox="1">
                <a:spLocks xmlns:a="http://schemas.openxmlformats.org/drawingml/2006/main" noChangeArrowheads="1"/>
              </cdr:cNvSpPr>
            </cdr:nvSpPr>
            <cdr:spPr bwMode="auto">
              <a:xfrm xmlns:a="http://schemas.openxmlformats.org/drawingml/2006/main">
                <a:off x="1382826" y="908363"/>
                <a:ext cx="900000" cy="300981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9525">
                <a:noFill/>
                <a:miter lim="800000"/>
                <a:headEnd/>
                <a:tailEnd/>
              </a:ln>
            </cdr:spPr>
            <cdr:txBody>
              <a:bodyPr xmlns:a="http://schemas.openxmlformats.org/drawingml/2006/main" wrap="none" lIns="90000" tIns="46800" rIns="90000" bIns="46800" anchor="ctr" upright="1">
                <a:noAutofit/>
              </a:bodyPr>
              <a:lstStyle xmlns:a="http://schemas.openxmlformats.org/drawingml/2006/main"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 xmlns:a="http://schemas.openxmlformats.org/drawingml/2006/main">
                <a:pPr algn="r" rtl="0">
                  <a:defRPr sz="1000"/>
                </a:pPr>
                <a:fld id="{BE650804-5A4B-48CF-8EDF-2A40D25DFE68}" type="TxLink">
                  <a:rPr lang="en-US" sz="1400" b="0" i="0" u="none" strike="noStrike">
                    <a:solidFill>
                      <a:srgbClr val="000000"/>
                    </a:solidFill>
                    <a:latin typeface="Arial"/>
                    <a:cs typeface="Arial"/>
                  </a:rPr>
                  <a:pPr algn="r" rtl="0">
                    <a:defRPr sz="1000"/>
                  </a:pPr>
                  <a:t>29 732</a:t>
                </a:fld>
                <a:endParaRPr lang="en-US" sz="1400" b="0" i="0" u="none" strike="noStrike">
                  <a:solidFill>
                    <a:srgbClr val="000000"/>
                  </a:solidFill>
                  <a:latin typeface="Arial"/>
                  <a:cs typeface="Arial"/>
                </a:endParaRPr>
              </a:p>
            </cdr:txBody>
          </cdr:sp>
          <cdr:sp macro="" textlink="'Data 11'!$D$8">
            <cdr:nvSpPr>
              <cdr:cNvPr id="118" name="Text Box 9"/>
              <cdr:cNvSpPr txBox="1">
                <a:spLocks xmlns:a="http://schemas.openxmlformats.org/drawingml/2006/main" noChangeArrowheads="1"/>
              </cdr:cNvSpPr>
            </cdr:nvSpPr>
            <cdr:spPr bwMode="auto">
              <a:xfrm xmlns:a="http://schemas.openxmlformats.org/drawingml/2006/main">
                <a:off x="1382826" y="1237950"/>
                <a:ext cx="900000" cy="300981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9525">
                <a:noFill/>
                <a:miter lim="800000"/>
                <a:headEnd/>
                <a:tailEnd/>
              </a:ln>
            </cdr:spPr>
            <cdr:txBody>
              <a:bodyPr xmlns:a="http://schemas.openxmlformats.org/drawingml/2006/main" wrap="none" lIns="90000" tIns="46800" rIns="90000" bIns="46800" anchor="ctr" upright="1">
                <a:noAutofit/>
              </a:bodyPr>
              <a:lstStyle xmlns:a="http://schemas.openxmlformats.org/drawingml/2006/main"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 xmlns:a="http://schemas.openxmlformats.org/drawingml/2006/main">
                <a:pPr algn="r" rtl="0">
                  <a:defRPr sz="1000"/>
                </a:pPr>
                <a:fld id="{01E4A619-9A83-44A4-8DF3-93EAF394C4DC}" type="TxLink">
                  <a:rPr lang="en-US" sz="1400" b="0" i="0" u="none" strike="noStrike">
                    <a:solidFill>
                      <a:srgbClr val="000000"/>
                    </a:solidFill>
                    <a:latin typeface="Arial"/>
                    <a:cs typeface="Arial"/>
                  </a:rPr>
                  <a:pPr algn="r" rtl="0">
                    <a:defRPr sz="1000"/>
                  </a:pPr>
                  <a:t>19 148</a:t>
                </a:fld>
                <a:endParaRPr lang="en-US" sz="1400" b="0" i="0" u="none" strike="noStrike">
                  <a:solidFill>
                    <a:srgbClr val="000000"/>
                  </a:solidFill>
                  <a:latin typeface="Arial"/>
                  <a:cs typeface="Arial"/>
                </a:endParaRPr>
              </a:p>
            </cdr:txBody>
          </cdr:sp>
          <cdr:sp macro="" textlink="'Data 11'!$D$9">
            <cdr:nvSpPr>
              <cdr:cNvPr id="119" name="Text Box 9"/>
              <cdr:cNvSpPr txBox="1">
                <a:spLocks xmlns:a="http://schemas.openxmlformats.org/drawingml/2006/main" noChangeArrowheads="1"/>
              </cdr:cNvSpPr>
            </cdr:nvSpPr>
            <cdr:spPr bwMode="auto">
              <a:xfrm xmlns:a="http://schemas.openxmlformats.org/drawingml/2006/main">
                <a:off x="1382826" y="1567539"/>
                <a:ext cx="900000" cy="300981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9525">
                <a:noFill/>
                <a:miter lim="800000"/>
                <a:headEnd/>
                <a:tailEnd/>
              </a:ln>
            </cdr:spPr>
            <cdr:txBody>
              <a:bodyPr xmlns:a="http://schemas.openxmlformats.org/drawingml/2006/main" wrap="none" lIns="90000" tIns="46800" rIns="90000" bIns="46800" anchor="ctr" upright="1">
                <a:noAutofit/>
              </a:bodyPr>
              <a:lstStyle xmlns:a="http://schemas.openxmlformats.org/drawingml/2006/main"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 xmlns:a="http://schemas.openxmlformats.org/drawingml/2006/main">
                <a:pPr algn="r" rtl="0">
                  <a:defRPr sz="1000"/>
                </a:pPr>
                <a:fld id="{5BB90116-70C8-4F18-990E-B1BCD29CC924}" type="TxLink">
                  <a:rPr lang="en-US" sz="1400" b="0" i="0" u="none" strike="noStrike">
                    <a:solidFill>
                      <a:srgbClr val="000000"/>
                    </a:solidFill>
                    <a:latin typeface="Arial"/>
                    <a:cs typeface="Arial"/>
                  </a:rPr>
                  <a:pPr algn="r" rtl="0">
                    <a:defRPr sz="1000"/>
                  </a:pPr>
                  <a:t>6 583</a:t>
                </a:fld>
                <a:endParaRPr lang="en-US" sz="1400" b="0" i="0" u="none" strike="noStrike">
                  <a:solidFill>
                    <a:srgbClr val="000000"/>
                  </a:solidFill>
                  <a:latin typeface="Arial"/>
                  <a:cs typeface="Arial"/>
                </a:endParaRPr>
              </a:p>
            </cdr:txBody>
          </cdr:sp>
          <cdr:sp macro="" textlink="'Data 11'!$D$4">
            <cdr:nvSpPr>
              <cdr:cNvPr id="120" name="Tekstiruutu 1"/>
              <cdr:cNvSpPr txBox="1"/>
            </cdr:nvSpPr>
            <cdr:spPr>
              <a:xfrm xmlns:a="http://schemas.openxmlformats.org/drawingml/2006/main">
                <a:off x="1273176" y="0"/>
                <a:ext cx="1026000" cy="505267"/>
              </a:xfrm>
              <a:prstGeom xmlns:a="http://schemas.openxmlformats.org/drawingml/2006/main" prst="rect">
                <a:avLst/>
              </a:prstGeom>
            </cdr:spPr>
            <cdr:txBody>
              <a:bodyPr xmlns:a="http://schemas.openxmlformats.org/drawingml/2006/main" wrap="square" rtlCol="0">
                <a:spAutoFit/>
              </a:bodyPr>
              <a:lstStyle xmlns:a="http://schemas.openxmlformats.org/drawingml/2006/main"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 xmlns:a="http://schemas.openxmlformats.org/drawingml/2006/main">
                <a:pPr algn="r"/>
                <a:fld id="{14133ED6-00D5-4D1F-A3F0-C281FC21559D}" type="TxLink">
                  <a:rPr lang="en-US" sz="1400" b="0" i="0" u="none" strike="noStrike">
                    <a:solidFill>
                      <a:sysClr val="windowText" lastClr="000000"/>
                    </a:solidFill>
                    <a:latin typeface="Arial"/>
                    <a:cs typeface="Arial"/>
                  </a:rPr>
                  <a:pPr algn="r"/>
                  <a:t>Recipients</a:t>
                </a:fld>
                <a:endParaRPr lang="fi-FI" sz="140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dr:txBody>
          </cdr:sp>
          <cdr:sp macro="" textlink="'Data 11'!$D$10">
            <cdr:nvSpPr>
              <cdr:cNvPr id="121" name="Text Box 9"/>
              <cdr:cNvSpPr txBox="1">
                <a:spLocks xmlns:a="http://schemas.openxmlformats.org/drawingml/2006/main" noChangeArrowheads="1"/>
              </cdr:cNvSpPr>
            </cdr:nvSpPr>
            <cdr:spPr bwMode="auto">
              <a:xfrm xmlns:a="http://schemas.openxmlformats.org/drawingml/2006/main">
                <a:off x="1382826" y="2023105"/>
                <a:ext cx="900000" cy="300981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9525">
                <a:noFill/>
                <a:miter lim="800000"/>
                <a:headEnd/>
                <a:tailEnd/>
              </a:ln>
            </cdr:spPr>
            <cdr:txBody>
              <a:bodyPr xmlns:a="http://schemas.openxmlformats.org/drawingml/2006/main" wrap="none" lIns="90000" tIns="46800" rIns="90000" bIns="46800" anchor="ctr" upright="1">
                <a:noAutofit/>
              </a:bodyPr>
              <a:lstStyle xmlns:a="http://schemas.openxmlformats.org/drawingml/2006/main"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 xmlns:a="http://schemas.openxmlformats.org/drawingml/2006/main">
                <a:pPr algn="r" rtl="0">
                  <a:defRPr sz="1000"/>
                </a:pPr>
                <a:fld id="{4560ED4F-9A0C-4437-82B7-3FE2DE0D6186}" type="TxLink">
                  <a:rPr lang="en-US" sz="1400" b="1" i="0" u="none" strike="noStrike">
                    <a:solidFill>
                      <a:srgbClr val="000000"/>
                    </a:solidFill>
                    <a:latin typeface="Arial"/>
                    <a:cs typeface="Arial"/>
                  </a:rPr>
                  <a:pPr algn="r" rtl="0">
                    <a:defRPr sz="1000"/>
                  </a:pPr>
                  <a:t>80 310</a:t>
                </a:fld>
                <a:endParaRPr lang="en-US" sz="1400" b="1" i="0" u="none" strike="noStrike">
                  <a:solidFill>
                    <a:srgbClr val="000000"/>
                  </a:solidFill>
                  <a:latin typeface="Arial"/>
                  <a:cs typeface="Arial"/>
                </a:endParaRPr>
              </a:p>
            </cdr:txBody>
          </cdr:sp>
          <cdr:sp macro="" textlink="'Data 11'!$A$10">
            <cdr:nvSpPr>
              <cdr:cNvPr id="122" name="Tekstiruutu 1"/>
              <cdr:cNvSpPr txBox="1"/>
            </cdr:nvSpPr>
            <cdr:spPr>
              <a:xfrm xmlns:a="http://schemas.openxmlformats.org/drawingml/2006/main">
                <a:off x="396877" y="2025285"/>
                <a:ext cx="1260000" cy="298800"/>
              </a:xfrm>
              <a:prstGeom xmlns:a="http://schemas.openxmlformats.org/drawingml/2006/main" prst="rect">
                <a:avLst/>
              </a:prstGeom>
            </cdr:spPr>
            <cdr:txBody>
              <a:bodyPr xmlns:a="http://schemas.openxmlformats.org/drawingml/2006/main" wrap="square" rtlCol="0">
                <a:spAutoFit/>
              </a:bodyPr>
              <a:lstStyle xmlns:a="http://schemas.openxmlformats.org/drawingml/2006/main"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 xmlns:a="http://schemas.openxmlformats.org/drawingml/2006/main">
                <a:pPr algn="l"/>
                <a:fld id="{725644EE-3A07-4370-8E3E-2A1119E8EF21}" type="TxLink">
                  <a:rPr lang="en-US" sz="1400" b="1" i="0" u="none" strike="noStrike">
                    <a:solidFill>
                      <a:srgbClr val="000000"/>
                    </a:solidFill>
                    <a:latin typeface="Arial"/>
                    <a:cs typeface="Arial"/>
                  </a:rPr>
                  <a:pPr algn="l"/>
                  <a:t>Total</a:t>
                </a:fld>
                <a:endParaRPr lang="fi-FI" sz="1400" b="1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dr:txBody>
          </cdr:sp>
        </cdr:grpSp>
      </cdr:grpSp>
      <cdr:grpSp>
        <cdr:nvGrpSpPr>
          <cdr:cNvPr id="86" name="Ryhmä 85">
            <a:extLst xmlns:a="http://schemas.openxmlformats.org/drawingml/2006/main">
              <a:ext uri="{FF2B5EF4-FFF2-40B4-BE49-F238E27FC236}">
                <a16:creationId xmlns:a16="http://schemas.microsoft.com/office/drawing/2014/main" id="{285C5948-09DB-4619-A816-B75355E3D3B2}"/>
              </a:ext>
            </a:extLst>
          </cdr:cNvPr>
          <cdr:cNvGrpSpPr/>
        </cdr:nvGrpSpPr>
        <cdr:grpSpPr>
          <a:xfrm xmlns:a="http://schemas.openxmlformats.org/drawingml/2006/main">
            <a:off x="0" y="4032880"/>
            <a:ext cx="2278265" cy="2324086"/>
            <a:chOff x="0" y="4032880"/>
            <a:chExt cx="2278265" cy="2324086"/>
          </a:xfrm>
        </cdr:grpSpPr>
        <cdr:grpSp>
          <cdr:nvGrpSpPr>
            <cdr:cNvPr id="87" name="Ryhmä 86">
              <a:extLst xmlns:a="http://schemas.openxmlformats.org/drawingml/2006/main">
                <a:ext uri="{FF2B5EF4-FFF2-40B4-BE49-F238E27FC236}">
                  <a16:creationId xmlns:a16="http://schemas.microsoft.com/office/drawing/2014/main" id="{C26E5051-359D-477B-9E26-D8A3CDA05AC2}"/>
                </a:ext>
              </a:extLst>
            </cdr:cNvPr>
            <cdr:cNvGrpSpPr/>
          </cdr:nvGrpSpPr>
          <cdr:grpSpPr>
            <a:xfrm xmlns:a="http://schemas.openxmlformats.org/drawingml/2006/main">
              <a:off x="0" y="4032880"/>
              <a:ext cx="1177925" cy="1887570"/>
              <a:chOff x="0" y="4032880"/>
              <a:chExt cx="1177925" cy="1887570"/>
            </a:xfrm>
          </cdr:grpSpPr>
          <cdr:grpSp>
            <cdr:nvGrpSpPr>
              <cdr:cNvPr id="97" name="Ryhmä 96">
                <a:extLst xmlns:a="http://schemas.openxmlformats.org/drawingml/2006/main">
                  <a:ext uri="{FF2B5EF4-FFF2-40B4-BE49-F238E27FC236}">
                    <a16:creationId xmlns:a16="http://schemas.microsoft.com/office/drawing/2014/main" id="{3201CFDF-B2E2-4EB0-A0B0-34D1FA357E1C}"/>
                  </a:ext>
                </a:extLst>
              </cdr:cNvPr>
              <cdr:cNvGrpSpPr/>
            </cdr:nvGrpSpPr>
            <cdr:grpSpPr>
              <a:xfrm xmlns:a="http://schemas.openxmlformats.org/drawingml/2006/main">
                <a:off x="90451" y="4301118"/>
                <a:ext cx="968593" cy="300981"/>
                <a:chOff x="90451" y="4301118"/>
                <a:chExt cx="968593" cy="300981"/>
              </a:xfrm>
            </cdr:grpSpPr>
            <cdr:sp macro="" textlink="">
              <cdr:nvSpPr>
                <cdr:cNvPr id="111" name="Suorakulmio 110"/>
                <cdr:cNvSpPr/>
              </cdr:nvSpPr>
              <cdr:spPr bwMode="auto">
                <a:xfrm xmlns:a="http://schemas.openxmlformats.org/drawingml/2006/main">
                  <a:off x="90451" y="4370698"/>
                  <a:ext cx="287398" cy="161821"/>
                </a:xfrm>
                <a:prstGeom xmlns:a="http://schemas.openxmlformats.org/drawingml/2006/main" prst="rect">
                  <a:avLst/>
                </a:prstGeom>
                <a:solidFill xmlns:a="http://schemas.openxmlformats.org/drawingml/2006/main">
                  <a:schemeClr val="bg1">
                    <a:lumMod val="50000"/>
                  </a:schemeClr>
                </a:solidFill>
                <a:ln xmlns:a="http://schemas.openxmlformats.org/drawingml/2006/main" w="3175" cap="flat" cmpd="sng" algn="ctr">
                  <a:solidFill>
                    <a:srgbClr val="000000"/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 xmlns:a="http://schemas.openxmlformats.org/drawingml/2006/main"/>
              </cdr:spPr>
              <cdr:txBody>
                <a:bodyPr xmlns:a="http://schemas.openxmlformats.org/drawingml/2006/main" wrap="square" lIns="18288" tIns="0" rIns="0" bIns="0" upright="1"/>
                <a:lstStyle xmlns:a="http://schemas.openxmlformats.org/drawingml/2006/main">
                  <a:lvl1pPr marL="0" indent="0">
                    <a:defRPr sz="1100">
                      <a:latin typeface="+mn-lt"/>
                      <a:ea typeface="+mn-ea"/>
                      <a:cs typeface="+mn-cs"/>
                    </a:defRPr>
                  </a:lvl1pPr>
                  <a:lvl2pPr marL="457200" indent="0">
                    <a:defRPr sz="1100">
                      <a:latin typeface="+mn-lt"/>
                      <a:ea typeface="+mn-ea"/>
                      <a:cs typeface="+mn-cs"/>
                    </a:defRPr>
                  </a:lvl2pPr>
                  <a:lvl3pPr marL="914400" indent="0">
                    <a:defRPr sz="1100">
                      <a:latin typeface="+mn-lt"/>
                      <a:ea typeface="+mn-ea"/>
                      <a:cs typeface="+mn-cs"/>
                    </a:defRPr>
                  </a:lvl3pPr>
                  <a:lvl4pPr marL="1371600" indent="0">
                    <a:defRPr sz="1100">
                      <a:latin typeface="+mn-lt"/>
                      <a:ea typeface="+mn-ea"/>
                      <a:cs typeface="+mn-cs"/>
                    </a:defRPr>
                  </a:lvl4pPr>
                  <a:lvl5pPr marL="1828800" indent="0">
                    <a:defRPr sz="1100">
                      <a:latin typeface="+mn-lt"/>
                      <a:ea typeface="+mn-ea"/>
                      <a:cs typeface="+mn-cs"/>
                    </a:defRPr>
                  </a:lvl5pPr>
                  <a:lvl6pPr marL="2286000" indent="0">
                    <a:defRPr sz="1100">
                      <a:latin typeface="+mn-lt"/>
                      <a:ea typeface="+mn-ea"/>
                      <a:cs typeface="+mn-cs"/>
                    </a:defRPr>
                  </a:lvl6pPr>
                  <a:lvl7pPr marL="2743200" indent="0">
                    <a:defRPr sz="1100">
                      <a:latin typeface="+mn-lt"/>
                      <a:ea typeface="+mn-ea"/>
                      <a:cs typeface="+mn-cs"/>
                    </a:defRPr>
                  </a:lvl7pPr>
                  <a:lvl8pPr marL="3200400" indent="0">
                    <a:defRPr sz="1100">
                      <a:latin typeface="+mn-lt"/>
                      <a:ea typeface="+mn-ea"/>
                      <a:cs typeface="+mn-cs"/>
                    </a:defRPr>
                  </a:lvl8pPr>
                  <a:lvl9pPr marL="3657600" indent="0">
                    <a:defRPr sz="1100">
                      <a:latin typeface="+mn-lt"/>
                      <a:ea typeface="+mn-ea"/>
                      <a:cs typeface="+mn-cs"/>
                    </a:defRPr>
                  </a:lvl9pPr>
                </a:lstStyle>
                <a:p xmlns:a="http://schemas.openxmlformats.org/drawingml/2006/main">
                  <a:endParaRPr lang="fi-FI" sz="1400">
                    <a:latin typeface="Arial" panose="020B0604020202020204" pitchFamily="34" charset="0"/>
                    <a:cs typeface="Arial" panose="020B0604020202020204" pitchFamily="34" charset="0"/>
                  </a:endParaRPr>
                </a:p>
              </cdr:txBody>
            </cdr:sp>
            <cdr:sp macro="" textlink="'Data 11'!$A$17">
              <cdr:nvSpPr>
                <cdr:cNvPr id="112" name="Text Box 9"/>
                <cdr:cNvSpPr txBox="1">
                  <a:spLocks xmlns:a="http://schemas.openxmlformats.org/drawingml/2006/main" noChangeArrowheads="1"/>
                </cdr:cNvSpPr>
              </cdr:nvSpPr>
              <cdr:spPr bwMode="auto">
                <a:xfrm xmlns:a="http://schemas.openxmlformats.org/drawingml/2006/main">
                  <a:off x="697830" y="4301118"/>
                  <a:ext cx="361214" cy="300981"/>
                </a:xfrm>
                <a:prstGeom xmlns:a="http://schemas.openxmlformats.org/drawingml/2006/main" prst="rect">
                  <a:avLst/>
                </a:prstGeom>
                <a:noFill xmlns:a="http://schemas.openxmlformats.org/drawingml/2006/main"/>
                <a:ln xmlns:a="http://schemas.openxmlformats.org/drawingml/2006/main" w="9525">
                  <a:noFill/>
                  <a:miter lim="800000"/>
                  <a:headEnd/>
                  <a:tailEnd/>
                </a:ln>
              </cdr:spPr>
              <cdr:txBody>
                <a:bodyPr xmlns:a="http://schemas.openxmlformats.org/drawingml/2006/main" wrap="none" lIns="10800" tIns="46800" rIns="90000" bIns="46800" anchor="ctr" upright="1">
                  <a:spAutoFit/>
                </a:bodyPr>
                <a:lstStyle xmlns:a="http://schemas.openxmlformats.org/drawingml/2006/main">
                  <a:lvl1pPr marL="0" indent="0">
                    <a:defRPr sz="1100">
                      <a:latin typeface="+mn-lt"/>
                      <a:ea typeface="+mn-ea"/>
                      <a:cs typeface="+mn-cs"/>
                    </a:defRPr>
                  </a:lvl1pPr>
                  <a:lvl2pPr marL="457200" indent="0">
                    <a:defRPr sz="1100">
                      <a:latin typeface="+mn-lt"/>
                      <a:ea typeface="+mn-ea"/>
                      <a:cs typeface="+mn-cs"/>
                    </a:defRPr>
                  </a:lvl2pPr>
                  <a:lvl3pPr marL="914400" indent="0">
                    <a:defRPr sz="1100">
                      <a:latin typeface="+mn-lt"/>
                      <a:ea typeface="+mn-ea"/>
                      <a:cs typeface="+mn-cs"/>
                    </a:defRPr>
                  </a:lvl3pPr>
                  <a:lvl4pPr marL="1371600" indent="0">
                    <a:defRPr sz="1100">
                      <a:latin typeface="+mn-lt"/>
                      <a:ea typeface="+mn-ea"/>
                      <a:cs typeface="+mn-cs"/>
                    </a:defRPr>
                  </a:lvl4pPr>
                  <a:lvl5pPr marL="1828800" indent="0">
                    <a:defRPr sz="1100">
                      <a:latin typeface="+mn-lt"/>
                      <a:ea typeface="+mn-ea"/>
                      <a:cs typeface="+mn-cs"/>
                    </a:defRPr>
                  </a:lvl5pPr>
                  <a:lvl6pPr marL="2286000" indent="0">
                    <a:defRPr sz="1100">
                      <a:latin typeface="+mn-lt"/>
                      <a:ea typeface="+mn-ea"/>
                      <a:cs typeface="+mn-cs"/>
                    </a:defRPr>
                  </a:lvl6pPr>
                  <a:lvl7pPr marL="2743200" indent="0">
                    <a:defRPr sz="1100">
                      <a:latin typeface="+mn-lt"/>
                      <a:ea typeface="+mn-ea"/>
                      <a:cs typeface="+mn-cs"/>
                    </a:defRPr>
                  </a:lvl7pPr>
                  <a:lvl8pPr marL="3200400" indent="0">
                    <a:defRPr sz="1100">
                      <a:latin typeface="+mn-lt"/>
                      <a:ea typeface="+mn-ea"/>
                      <a:cs typeface="+mn-cs"/>
                    </a:defRPr>
                  </a:lvl8pPr>
                  <a:lvl9pPr marL="3657600" indent="0">
                    <a:defRPr sz="1100">
                      <a:latin typeface="+mn-lt"/>
                      <a:ea typeface="+mn-ea"/>
                      <a:cs typeface="+mn-cs"/>
                    </a:defRPr>
                  </a:lvl9pPr>
                </a:lstStyle>
                <a:p xmlns:a="http://schemas.openxmlformats.org/drawingml/2006/main">
                  <a:pPr algn="r" rtl="0">
                    <a:defRPr sz="1000"/>
                  </a:pPr>
                  <a:fld id="{F0664370-E4C3-44F4-9EF8-BBA15C0384CE}" type="TxLink">
                    <a:rPr lang="en-US" sz="1400" b="0" i="0" u="none" strike="noStrike">
                      <a:solidFill>
                        <a:srgbClr val="000000"/>
                      </a:solidFill>
                      <a:latin typeface="Arial"/>
                      <a:cs typeface="Arial"/>
                    </a:rPr>
                    <a:pPr algn="r" rtl="0">
                      <a:defRPr sz="1000"/>
                    </a:pPr>
                    <a:t>-24</a:t>
                  </a:fld>
                  <a:endParaRPr lang="en-US" sz="1400" b="0" i="0" u="none" strike="noStrike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cdr:txBody>
            </cdr:sp>
          </cdr:grpSp>
          <cdr:grpSp>
            <cdr:nvGrpSpPr>
              <cdr:cNvPr id="98" name="Ryhmä 97">
                <a:extLst xmlns:a="http://schemas.openxmlformats.org/drawingml/2006/main">
                  <a:ext uri="{FF2B5EF4-FFF2-40B4-BE49-F238E27FC236}">
                    <a16:creationId xmlns:a16="http://schemas.microsoft.com/office/drawing/2014/main" id="{88B2AA0C-0DBD-40FE-8473-BAF3E0234743}"/>
                  </a:ext>
                </a:extLst>
              </cdr:cNvPr>
              <cdr:cNvGrpSpPr/>
            </cdr:nvGrpSpPr>
            <cdr:grpSpPr>
              <a:xfrm xmlns:a="http://schemas.openxmlformats.org/drawingml/2006/main">
                <a:off x="88436" y="4630705"/>
                <a:ext cx="970628" cy="300981"/>
                <a:chOff x="88436" y="4630705"/>
                <a:chExt cx="970628" cy="300981"/>
              </a:xfrm>
            </cdr:grpSpPr>
            <cdr:sp macro="" textlink="">
              <cdr:nvSpPr>
                <cdr:cNvPr id="109" name="Suorakulmio 108"/>
                <cdr:cNvSpPr/>
              </cdr:nvSpPr>
              <cdr:spPr bwMode="auto">
                <a:xfrm xmlns:a="http://schemas.openxmlformats.org/drawingml/2006/main">
                  <a:off x="88436" y="4700285"/>
                  <a:ext cx="287466" cy="161820"/>
                </a:xfrm>
                <a:prstGeom xmlns:a="http://schemas.openxmlformats.org/drawingml/2006/main" prst="rect">
                  <a:avLst/>
                </a:prstGeom>
                <a:solidFill xmlns:a="http://schemas.openxmlformats.org/drawingml/2006/main">
                  <a:schemeClr val="accent3"/>
                </a:solidFill>
                <a:ln xmlns:a="http://schemas.openxmlformats.org/drawingml/2006/main" w="3175" cap="flat" cmpd="sng" algn="ctr">
                  <a:solidFill>
                    <a:srgbClr val="000000"/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 xmlns:a="http://schemas.openxmlformats.org/drawingml/2006/main"/>
              </cdr:spPr>
              <cdr:txBody>
                <a:bodyPr xmlns:a="http://schemas.openxmlformats.org/drawingml/2006/main" wrap="square" lIns="18288" tIns="0" rIns="0" bIns="0" upright="1"/>
                <a:lstStyle xmlns:a="http://schemas.openxmlformats.org/drawingml/2006/main">
                  <a:lvl1pPr marL="0" indent="0">
                    <a:defRPr sz="1100">
                      <a:latin typeface="+mn-lt"/>
                      <a:ea typeface="+mn-ea"/>
                      <a:cs typeface="+mn-cs"/>
                    </a:defRPr>
                  </a:lvl1pPr>
                  <a:lvl2pPr marL="457200" indent="0">
                    <a:defRPr sz="1100">
                      <a:latin typeface="+mn-lt"/>
                      <a:ea typeface="+mn-ea"/>
                      <a:cs typeface="+mn-cs"/>
                    </a:defRPr>
                  </a:lvl2pPr>
                  <a:lvl3pPr marL="914400" indent="0">
                    <a:defRPr sz="1100">
                      <a:latin typeface="+mn-lt"/>
                      <a:ea typeface="+mn-ea"/>
                      <a:cs typeface="+mn-cs"/>
                    </a:defRPr>
                  </a:lvl3pPr>
                  <a:lvl4pPr marL="1371600" indent="0">
                    <a:defRPr sz="1100">
                      <a:latin typeface="+mn-lt"/>
                      <a:ea typeface="+mn-ea"/>
                      <a:cs typeface="+mn-cs"/>
                    </a:defRPr>
                  </a:lvl4pPr>
                  <a:lvl5pPr marL="1828800" indent="0">
                    <a:defRPr sz="1100">
                      <a:latin typeface="+mn-lt"/>
                      <a:ea typeface="+mn-ea"/>
                      <a:cs typeface="+mn-cs"/>
                    </a:defRPr>
                  </a:lvl5pPr>
                  <a:lvl6pPr marL="2286000" indent="0">
                    <a:defRPr sz="1100">
                      <a:latin typeface="+mn-lt"/>
                      <a:ea typeface="+mn-ea"/>
                      <a:cs typeface="+mn-cs"/>
                    </a:defRPr>
                  </a:lvl6pPr>
                  <a:lvl7pPr marL="2743200" indent="0">
                    <a:defRPr sz="1100">
                      <a:latin typeface="+mn-lt"/>
                      <a:ea typeface="+mn-ea"/>
                      <a:cs typeface="+mn-cs"/>
                    </a:defRPr>
                  </a:lvl7pPr>
                  <a:lvl8pPr marL="3200400" indent="0">
                    <a:defRPr sz="1100">
                      <a:latin typeface="+mn-lt"/>
                      <a:ea typeface="+mn-ea"/>
                      <a:cs typeface="+mn-cs"/>
                    </a:defRPr>
                  </a:lvl8pPr>
                  <a:lvl9pPr marL="3657600" indent="0">
                    <a:defRPr sz="1100">
                      <a:latin typeface="+mn-lt"/>
                      <a:ea typeface="+mn-ea"/>
                      <a:cs typeface="+mn-cs"/>
                    </a:defRPr>
                  </a:lvl9pPr>
                </a:lstStyle>
                <a:p xmlns:a="http://schemas.openxmlformats.org/drawingml/2006/main">
                  <a:endParaRPr lang="fi-FI" sz="1400">
                    <a:latin typeface="Arial" panose="020B0604020202020204" pitchFamily="34" charset="0"/>
                    <a:cs typeface="Arial" panose="020B0604020202020204" pitchFamily="34" charset="0"/>
                  </a:endParaRPr>
                </a:p>
              </cdr:txBody>
            </cdr:sp>
            <cdr:sp macro="" textlink="'Data 11'!$A$18">
              <cdr:nvSpPr>
                <cdr:cNvPr id="110" name="Text Box 9"/>
                <cdr:cNvSpPr txBox="1">
                  <a:spLocks xmlns:a="http://schemas.openxmlformats.org/drawingml/2006/main" noChangeArrowheads="1"/>
                </cdr:cNvSpPr>
              </cdr:nvSpPr>
              <cdr:spPr bwMode="auto">
                <a:xfrm xmlns:a="http://schemas.openxmlformats.org/drawingml/2006/main">
                  <a:off x="418206" y="4630705"/>
                  <a:ext cx="640858" cy="300981"/>
                </a:xfrm>
                <a:prstGeom xmlns:a="http://schemas.openxmlformats.org/drawingml/2006/main" prst="rect">
                  <a:avLst/>
                </a:prstGeom>
                <a:noFill xmlns:a="http://schemas.openxmlformats.org/drawingml/2006/main"/>
                <a:ln xmlns:a="http://schemas.openxmlformats.org/drawingml/2006/main" w="9525">
                  <a:noFill/>
                  <a:miter lim="800000"/>
                  <a:headEnd/>
                  <a:tailEnd/>
                </a:ln>
              </cdr:spPr>
              <cdr:txBody>
                <a:bodyPr xmlns:a="http://schemas.openxmlformats.org/drawingml/2006/main" wrap="none" lIns="90000" tIns="46800" rIns="90000" bIns="46800" anchor="ctr" upright="1">
                  <a:spAutoFit/>
                </a:bodyPr>
                <a:lstStyle xmlns:a="http://schemas.openxmlformats.org/drawingml/2006/main">
                  <a:lvl1pPr marL="0" indent="0">
                    <a:defRPr sz="1100">
                      <a:latin typeface="+mn-lt"/>
                      <a:ea typeface="+mn-ea"/>
                      <a:cs typeface="+mn-cs"/>
                    </a:defRPr>
                  </a:lvl1pPr>
                  <a:lvl2pPr marL="457200" indent="0">
                    <a:defRPr sz="1100">
                      <a:latin typeface="+mn-lt"/>
                      <a:ea typeface="+mn-ea"/>
                      <a:cs typeface="+mn-cs"/>
                    </a:defRPr>
                  </a:lvl2pPr>
                  <a:lvl3pPr marL="914400" indent="0">
                    <a:defRPr sz="1100">
                      <a:latin typeface="+mn-lt"/>
                      <a:ea typeface="+mn-ea"/>
                      <a:cs typeface="+mn-cs"/>
                    </a:defRPr>
                  </a:lvl3pPr>
                  <a:lvl4pPr marL="1371600" indent="0">
                    <a:defRPr sz="1100">
                      <a:latin typeface="+mn-lt"/>
                      <a:ea typeface="+mn-ea"/>
                      <a:cs typeface="+mn-cs"/>
                    </a:defRPr>
                  </a:lvl4pPr>
                  <a:lvl5pPr marL="1828800" indent="0">
                    <a:defRPr sz="1100">
                      <a:latin typeface="+mn-lt"/>
                      <a:ea typeface="+mn-ea"/>
                      <a:cs typeface="+mn-cs"/>
                    </a:defRPr>
                  </a:lvl5pPr>
                  <a:lvl6pPr marL="2286000" indent="0">
                    <a:defRPr sz="1100">
                      <a:latin typeface="+mn-lt"/>
                      <a:ea typeface="+mn-ea"/>
                      <a:cs typeface="+mn-cs"/>
                    </a:defRPr>
                  </a:lvl6pPr>
                  <a:lvl7pPr marL="2743200" indent="0">
                    <a:defRPr sz="1100">
                      <a:latin typeface="+mn-lt"/>
                      <a:ea typeface="+mn-ea"/>
                      <a:cs typeface="+mn-cs"/>
                    </a:defRPr>
                  </a:lvl7pPr>
                  <a:lvl8pPr marL="3200400" indent="0">
                    <a:defRPr sz="1100">
                      <a:latin typeface="+mn-lt"/>
                      <a:ea typeface="+mn-ea"/>
                      <a:cs typeface="+mn-cs"/>
                    </a:defRPr>
                  </a:lvl8pPr>
                  <a:lvl9pPr marL="3657600" indent="0">
                    <a:defRPr sz="1100">
                      <a:latin typeface="+mn-lt"/>
                      <a:ea typeface="+mn-ea"/>
                      <a:cs typeface="+mn-cs"/>
                    </a:defRPr>
                  </a:lvl9pPr>
                </a:lstStyle>
                <a:p xmlns:a="http://schemas.openxmlformats.org/drawingml/2006/main">
                  <a:pPr algn="l" rtl="0">
                    <a:defRPr sz="1000"/>
                  </a:pPr>
                  <a:fld id="{C9AF3401-2847-4349-A268-8B658B89195C}" type="TxLink">
                    <a:rPr lang="en-US" sz="1400" b="0" i="0" u="none" strike="noStrike">
                      <a:solidFill>
                        <a:srgbClr val="000000"/>
                      </a:solidFill>
                      <a:latin typeface="Arial"/>
                      <a:cs typeface="Arial"/>
                    </a:rPr>
                    <a:pPr algn="l" rtl="0">
                      <a:defRPr sz="1000"/>
                    </a:pPr>
                    <a:t>25-29</a:t>
                  </a:fld>
                  <a:endParaRPr lang="en-US" sz="1400" b="0" i="0" u="none" strike="noStrike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cdr:txBody>
            </cdr:sp>
          </cdr:grpSp>
          <cdr:grpSp>
            <cdr:nvGrpSpPr>
              <cdr:cNvPr id="99" name="Ryhmä 98">
                <a:extLst xmlns:a="http://schemas.openxmlformats.org/drawingml/2006/main">
                  <a:ext uri="{FF2B5EF4-FFF2-40B4-BE49-F238E27FC236}">
                    <a16:creationId xmlns:a16="http://schemas.microsoft.com/office/drawing/2014/main" id="{9E6AE00C-BC2C-428B-AD14-20F1EE6A2853}"/>
                  </a:ext>
                </a:extLst>
              </cdr:cNvPr>
              <cdr:cNvGrpSpPr/>
            </cdr:nvGrpSpPr>
            <cdr:grpSpPr>
              <a:xfrm xmlns:a="http://schemas.openxmlformats.org/drawingml/2006/main">
                <a:off x="89578" y="4960293"/>
                <a:ext cx="969486" cy="300981"/>
                <a:chOff x="89578" y="4960293"/>
                <a:chExt cx="969486" cy="300981"/>
              </a:xfrm>
            </cdr:grpSpPr>
            <cdr:sp macro="" textlink="">
              <cdr:nvSpPr>
                <cdr:cNvPr id="107" name="Suorakulmio 106"/>
                <cdr:cNvSpPr/>
              </cdr:nvSpPr>
              <cdr:spPr bwMode="auto">
                <a:xfrm xmlns:a="http://schemas.openxmlformats.org/drawingml/2006/main">
                  <a:off x="89578" y="5029823"/>
                  <a:ext cx="287398" cy="161920"/>
                </a:xfrm>
                <a:prstGeom xmlns:a="http://schemas.openxmlformats.org/drawingml/2006/main" prst="rect">
                  <a:avLst/>
                </a:prstGeom>
                <a:solidFill xmlns:a="http://schemas.openxmlformats.org/drawingml/2006/main">
                  <a:schemeClr val="accent3">
                    <a:lumMod val="60000"/>
                    <a:lumOff val="40000"/>
                  </a:schemeClr>
                </a:solidFill>
                <a:ln xmlns:a="http://schemas.openxmlformats.org/drawingml/2006/main" w="3175" cap="flat" cmpd="sng" algn="ctr">
                  <a:solidFill>
                    <a:srgbClr val="000000"/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 xmlns:a="http://schemas.openxmlformats.org/drawingml/2006/main"/>
              </cdr:spPr>
              <cdr:txBody>
                <a:bodyPr xmlns:a="http://schemas.openxmlformats.org/drawingml/2006/main" wrap="square" lIns="18288" tIns="0" rIns="0" bIns="0" upright="1"/>
                <a:lstStyle xmlns:a="http://schemas.openxmlformats.org/drawingml/2006/main">
                  <a:lvl1pPr marL="0" indent="0">
                    <a:defRPr sz="1100">
                      <a:latin typeface="+mn-lt"/>
                      <a:ea typeface="+mn-ea"/>
                      <a:cs typeface="+mn-cs"/>
                    </a:defRPr>
                  </a:lvl1pPr>
                  <a:lvl2pPr marL="457200" indent="0">
                    <a:defRPr sz="1100">
                      <a:latin typeface="+mn-lt"/>
                      <a:ea typeface="+mn-ea"/>
                      <a:cs typeface="+mn-cs"/>
                    </a:defRPr>
                  </a:lvl2pPr>
                  <a:lvl3pPr marL="914400" indent="0">
                    <a:defRPr sz="1100">
                      <a:latin typeface="+mn-lt"/>
                      <a:ea typeface="+mn-ea"/>
                      <a:cs typeface="+mn-cs"/>
                    </a:defRPr>
                  </a:lvl3pPr>
                  <a:lvl4pPr marL="1371600" indent="0">
                    <a:defRPr sz="1100">
                      <a:latin typeface="+mn-lt"/>
                      <a:ea typeface="+mn-ea"/>
                      <a:cs typeface="+mn-cs"/>
                    </a:defRPr>
                  </a:lvl4pPr>
                  <a:lvl5pPr marL="1828800" indent="0">
                    <a:defRPr sz="1100">
                      <a:latin typeface="+mn-lt"/>
                      <a:ea typeface="+mn-ea"/>
                      <a:cs typeface="+mn-cs"/>
                    </a:defRPr>
                  </a:lvl5pPr>
                  <a:lvl6pPr marL="2286000" indent="0">
                    <a:defRPr sz="1100">
                      <a:latin typeface="+mn-lt"/>
                      <a:ea typeface="+mn-ea"/>
                      <a:cs typeface="+mn-cs"/>
                    </a:defRPr>
                  </a:lvl6pPr>
                  <a:lvl7pPr marL="2743200" indent="0">
                    <a:defRPr sz="1100">
                      <a:latin typeface="+mn-lt"/>
                      <a:ea typeface="+mn-ea"/>
                      <a:cs typeface="+mn-cs"/>
                    </a:defRPr>
                  </a:lvl7pPr>
                  <a:lvl8pPr marL="3200400" indent="0">
                    <a:defRPr sz="1100">
                      <a:latin typeface="+mn-lt"/>
                      <a:ea typeface="+mn-ea"/>
                      <a:cs typeface="+mn-cs"/>
                    </a:defRPr>
                  </a:lvl8pPr>
                  <a:lvl9pPr marL="3657600" indent="0">
                    <a:defRPr sz="1100">
                      <a:latin typeface="+mn-lt"/>
                      <a:ea typeface="+mn-ea"/>
                      <a:cs typeface="+mn-cs"/>
                    </a:defRPr>
                  </a:lvl9pPr>
                </a:lstStyle>
                <a:p xmlns:a="http://schemas.openxmlformats.org/drawingml/2006/main">
                  <a:endParaRPr lang="fi-FI" sz="1400">
                    <a:latin typeface="Arial" panose="020B0604020202020204" pitchFamily="34" charset="0"/>
                    <a:cs typeface="Arial" panose="020B0604020202020204" pitchFamily="34" charset="0"/>
                  </a:endParaRPr>
                </a:p>
              </cdr:txBody>
            </cdr:sp>
            <cdr:sp macro="" textlink="'Data 11'!$A$19">
              <cdr:nvSpPr>
                <cdr:cNvPr id="108" name="Text Box 9"/>
                <cdr:cNvSpPr txBox="1">
                  <a:spLocks xmlns:a="http://schemas.openxmlformats.org/drawingml/2006/main" noChangeArrowheads="1"/>
                </cdr:cNvSpPr>
              </cdr:nvSpPr>
              <cdr:spPr bwMode="auto">
                <a:xfrm xmlns:a="http://schemas.openxmlformats.org/drawingml/2006/main">
                  <a:off x="418206" y="4960293"/>
                  <a:ext cx="640858" cy="300981"/>
                </a:xfrm>
                <a:prstGeom xmlns:a="http://schemas.openxmlformats.org/drawingml/2006/main" prst="rect">
                  <a:avLst/>
                </a:prstGeom>
                <a:noFill xmlns:a="http://schemas.openxmlformats.org/drawingml/2006/main"/>
                <a:ln xmlns:a="http://schemas.openxmlformats.org/drawingml/2006/main" w="9525">
                  <a:noFill/>
                  <a:miter lim="800000"/>
                  <a:headEnd/>
                  <a:tailEnd/>
                </a:ln>
              </cdr:spPr>
              <cdr:txBody>
                <a:bodyPr xmlns:a="http://schemas.openxmlformats.org/drawingml/2006/main" wrap="none" lIns="90000" tIns="46800" rIns="90000" bIns="46800" anchor="ctr" upright="1">
                  <a:spAutoFit/>
                </a:bodyPr>
                <a:lstStyle xmlns:a="http://schemas.openxmlformats.org/drawingml/2006/main">
                  <a:lvl1pPr marL="0" indent="0">
                    <a:defRPr sz="1100">
                      <a:latin typeface="+mn-lt"/>
                      <a:ea typeface="+mn-ea"/>
                      <a:cs typeface="+mn-cs"/>
                    </a:defRPr>
                  </a:lvl1pPr>
                  <a:lvl2pPr marL="457200" indent="0">
                    <a:defRPr sz="1100">
                      <a:latin typeface="+mn-lt"/>
                      <a:ea typeface="+mn-ea"/>
                      <a:cs typeface="+mn-cs"/>
                    </a:defRPr>
                  </a:lvl2pPr>
                  <a:lvl3pPr marL="914400" indent="0">
                    <a:defRPr sz="1100">
                      <a:latin typeface="+mn-lt"/>
                      <a:ea typeface="+mn-ea"/>
                      <a:cs typeface="+mn-cs"/>
                    </a:defRPr>
                  </a:lvl3pPr>
                  <a:lvl4pPr marL="1371600" indent="0">
                    <a:defRPr sz="1100">
                      <a:latin typeface="+mn-lt"/>
                      <a:ea typeface="+mn-ea"/>
                      <a:cs typeface="+mn-cs"/>
                    </a:defRPr>
                  </a:lvl4pPr>
                  <a:lvl5pPr marL="1828800" indent="0">
                    <a:defRPr sz="1100">
                      <a:latin typeface="+mn-lt"/>
                      <a:ea typeface="+mn-ea"/>
                      <a:cs typeface="+mn-cs"/>
                    </a:defRPr>
                  </a:lvl5pPr>
                  <a:lvl6pPr marL="2286000" indent="0">
                    <a:defRPr sz="1100">
                      <a:latin typeface="+mn-lt"/>
                      <a:ea typeface="+mn-ea"/>
                      <a:cs typeface="+mn-cs"/>
                    </a:defRPr>
                  </a:lvl6pPr>
                  <a:lvl7pPr marL="2743200" indent="0">
                    <a:defRPr sz="1100">
                      <a:latin typeface="+mn-lt"/>
                      <a:ea typeface="+mn-ea"/>
                      <a:cs typeface="+mn-cs"/>
                    </a:defRPr>
                  </a:lvl7pPr>
                  <a:lvl8pPr marL="3200400" indent="0">
                    <a:defRPr sz="1100">
                      <a:latin typeface="+mn-lt"/>
                      <a:ea typeface="+mn-ea"/>
                      <a:cs typeface="+mn-cs"/>
                    </a:defRPr>
                  </a:lvl8pPr>
                  <a:lvl9pPr marL="3657600" indent="0">
                    <a:defRPr sz="1100">
                      <a:latin typeface="+mn-lt"/>
                      <a:ea typeface="+mn-ea"/>
                      <a:cs typeface="+mn-cs"/>
                    </a:defRPr>
                  </a:lvl9pPr>
                </a:lstStyle>
                <a:p xmlns:a="http://schemas.openxmlformats.org/drawingml/2006/main">
                  <a:pPr algn="l" rtl="0">
                    <a:defRPr sz="1000"/>
                  </a:pPr>
                  <a:fld id="{BDD1349E-084C-4072-8ABA-12D36AAB426F}" type="TxLink">
                    <a:rPr lang="en-US" sz="1400" b="0" i="0" u="none" strike="noStrike">
                      <a:solidFill>
                        <a:srgbClr val="000000"/>
                      </a:solidFill>
                      <a:latin typeface="Arial"/>
                      <a:cs typeface="Arial"/>
                    </a:rPr>
                    <a:pPr algn="l" rtl="0">
                      <a:defRPr sz="1000"/>
                    </a:pPr>
                    <a:t>30-34</a:t>
                  </a:fld>
                  <a:endParaRPr lang="en-US" sz="1400" b="0" i="0" u="none" strike="noStrike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cdr:txBody>
            </cdr:sp>
          </cdr:grpSp>
          <cdr:grpSp>
            <cdr:nvGrpSpPr>
              <cdr:cNvPr id="100" name="Ryhmä 99">
                <a:extLst xmlns:a="http://schemas.openxmlformats.org/drawingml/2006/main">
                  <a:ext uri="{FF2B5EF4-FFF2-40B4-BE49-F238E27FC236}">
                    <a16:creationId xmlns:a16="http://schemas.microsoft.com/office/drawing/2014/main" id="{4FFCE35B-EC8D-4312-B512-73606F6D81FF}"/>
                  </a:ext>
                </a:extLst>
              </cdr:cNvPr>
              <cdr:cNvGrpSpPr/>
            </cdr:nvGrpSpPr>
            <cdr:grpSpPr>
              <a:xfrm xmlns:a="http://schemas.openxmlformats.org/drawingml/2006/main">
                <a:off x="89377" y="5289880"/>
                <a:ext cx="969687" cy="300981"/>
                <a:chOff x="89377" y="5289880"/>
                <a:chExt cx="969687" cy="300981"/>
              </a:xfrm>
            </cdr:grpSpPr>
            <cdr:sp macro="" textlink="">
              <cdr:nvSpPr>
                <cdr:cNvPr id="105" name="Suorakulmio 104"/>
                <cdr:cNvSpPr/>
              </cdr:nvSpPr>
              <cdr:spPr bwMode="auto">
                <a:xfrm xmlns:a="http://schemas.openxmlformats.org/drawingml/2006/main">
                  <a:off x="89377" y="5359411"/>
                  <a:ext cx="287465" cy="161919"/>
                </a:xfrm>
                <a:prstGeom xmlns:a="http://schemas.openxmlformats.org/drawingml/2006/main" prst="rect">
                  <a:avLst/>
                </a:prstGeom>
                <a:solidFill xmlns:a="http://schemas.openxmlformats.org/drawingml/2006/main">
                  <a:schemeClr val="accent3">
                    <a:lumMod val="20000"/>
                    <a:lumOff val="80000"/>
                  </a:schemeClr>
                </a:solidFill>
                <a:ln xmlns:a="http://schemas.openxmlformats.org/drawingml/2006/main" w="3175" cap="flat" cmpd="sng" algn="ctr">
                  <a:solidFill>
                    <a:srgbClr val="000000"/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 xmlns:a="http://schemas.openxmlformats.org/drawingml/2006/main"/>
              </cdr:spPr>
              <cdr:txBody>
                <a:bodyPr xmlns:a="http://schemas.openxmlformats.org/drawingml/2006/main" wrap="square" lIns="18288" tIns="0" rIns="0" bIns="0" upright="1"/>
                <a:lstStyle xmlns:a="http://schemas.openxmlformats.org/drawingml/2006/main">
                  <a:lvl1pPr marL="0" indent="0">
                    <a:defRPr sz="1100">
                      <a:latin typeface="+mn-lt"/>
                      <a:ea typeface="+mn-ea"/>
                      <a:cs typeface="+mn-cs"/>
                    </a:defRPr>
                  </a:lvl1pPr>
                  <a:lvl2pPr marL="457200" indent="0">
                    <a:defRPr sz="1100">
                      <a:latin typeface="+mn-lt"/>
                      <a:ea typeface="+mn-ea"/>
                      <a:cs typeface="+mn-cs"/>
                    </a:defRPr>
                  </a:lvl2pPr>
                  <a:lvl3pPr marL="914400" indent="0">
                    <a:defRPr sz="1100">
                      <a:latin typeface="+mn-lt"/>
                      <a:ea typeface="+mn-ea"/>
                      <a:cs typeface="+mn-cs"/>
                    </a:defRPr>
                  </a:lvl3pPr>
                  <a:lvl4pPr marL="1371600" indent="0">
                    <a:defRPr sz="1100">
                      <a:latin typeface="+mn-lt"/>
                      <a:ea typeface="+mn-ea"/>
                      <a:cs typeface="+mn-cs"/>
                    </a:defRPr>
                  </a:lvl4pPr>
                  <a:lvl5pPr marL="1828800" indent="0">
                    <a:defRPr sz="1100">
                      <a:latin typeface="+mn-lt"/>
                      <a:ea typeface="+mn-ea"/>
                      <a:cs typeface="+mn-cs"/>
                    </a:defRPr>
                  </a:lvl5pPr>
                  <a:lvl6pPr marL="2286000" indent="0">
                    <a:defRPr sz="1100">
                      <a:latin typeface="+mn-lt"/>
                      <a:ea typeface="+mn-ea"/>
                      <a:cs typeface="+mn-cs"/>
                    </a:defRPr>
                  </a:lvl6pPr>
                  <a:lvl7pPr marL="2743200" indent="0">
                    <a:defRPr sz="1100">
                      <a:latin typeface="+mn-lt"/>
                      <a:ea typeface="+mn-ea"/>
                      <a:cs typeface="+mn-cs"/>
                    </a:defRPr>
                  </a:lvl7pPr>
                  <a:lvl8pPr marL="3200400" indent="0">
                    <a:defRPr sz="1100">
                      <a:latin typeface="+mn-lt"/>
                      <a:ea typeface="+mn-ea"/>
                      <a:cs typeface="+mn-cs"/>
                    </a:defRPr>
                  </a:lvl8pPr>
                  <a:lvl9pPr marL="3657600" indent="0">
                    <a:defRPr sz="1100">
                      <a:latin typeface="+mn-lt"/>
                      <a:ea typeface="+mn-ea"/>
                      <a:cs typeface="+mn-cs"/>
                    </a:defRPr>
                  </a:lvl9pPr>
                </a:lstStyle>
                <a:p xmlns:a="http://schemas.openxmlformats.org/drawingml/2006/main">
                  <a:endParaRPr lang="fi-FI" sz="1400">
                    <a:latin typeface="Arial" panose="020B0604020202020204" pitchFamily="34" charset="0"/>
                    <a:cs typeface="Arial" panose="020B0604020202020204" pitchFamily="34" charset="0"/>
                  </a:endParaRPr>
                </a:p>
              </cdr:txBody>
            </cdr:sp>
            <cdr:sp macro="" textlink="'Data 11'!$A$20">
              <cdr:nvSpPr>
                <cdr:cNvPr id="106" name="Text Box 9"/>
                <cdr:cNvSpPr txBox="1">
                  <a:spLocks xmlns:a="http://schemas.openxmlformats.org/drawingml/2006/main" noChangeArrowheads="1"/>
                </cdr:cNvSpPr>
              </cdr:nvSpPr>
              <cdr:spPr bwMode="auto">
                <a:xfrm xmlns:a="http://schemas.openxmlformats.org/drawingml/2006/main">
                  <a:off x="418206" y="5289880"/>
                  <a:ext cx="640858" cy="300981"/>
                </a:xfrm>
                <a:prstGeom xmlns:a="http://schemas.openxmlformats.org/drawingml/2006/main" prst="rect">
                  <a:avLst/>
                </a:prstGeom>
                <a:noFill xmlns:a="http://schemas.openxmlformats.org/drawingml/2006/main"/>
                <a:ln xmlns:a="http://schemas.openxmlformats.org/drawingml/2006/main" w="9525">
                  <a:noFill/>
                  <a:miter lim="800000"/>
                  <a:headEnd/>
                  <a:tailEnd/>
                </a:ln>
              </cdr:spPr>
              <cdr:txBody>
                <a:bodyPr xmlns:a="http://schemas.openxmlformats.org/drawingml/2006/main" wrap="none" lIns="90000" tIns="46800" rIns="90000" bIns="46800" anchor="ctr" upright="1">
                  <a:spAutoFit/>
                </a:bodyPr>
                <a:lstStyle xmlns:a="http://schemas.openxmlformats.org/drawingml/2006/main">
                  <a:lvl1pPr marL="0" indent="0">
                    <a:defRPr sz="1100">
                      <a:latin typeface="+mn-lt"/>
                      <a:ea typeface="+mn-ea"/>
                      <a:cs typeface="+mn-cs"/>
                    </a:defRPr>
                  </a:lvl1pPr>
                  <a:lvl2pPr marL="457200" indent="0">
                    <a:defRPr sz="1100">
                      <a:latin typeface="+mn-lt"/>
                      <a:ea typeface="+mn-ea"/>
                      <a:cs typeface="+mn-cs"/>
                    </a:defRPr>
                  </a:lvl2pPr>
                  <a:lvl3pPr marL="914400" indent="0">
                    <a:defRPr sz="1100">
                      <a:latin typeface="+mn-lt"/>
                      <a:ea typeface="+mn-ea"/>
                      <a:cs typeface="+mn-cs"/>
                    </a:defRPr>
                  </a:lvl3pPr>
                  <a:lvl4pPr marL="1371600" indent="0">
                    <a:defRPr sz="1100">
                      <a:latin typeface="+mn-lt"/>
                      <a:ea typeface="+mn-ea"/>
                      <a:cs typeface="+mn-cs"/>
                    </a:defRPr>
                  </a:lvl4pPr>
                  <a:lvl5pPr marL="1828800" indent="0">
                    <a:defRPr sz="1100">
                      <a:latin typeface="+mn-lt"/>
                      <a:ea typeface="+mn-ea"/>
                      <a:cs typeface="+mn-cs"/>
                    </a:defRPr>
                  </a:lvl5pPr>
                  <a:lvl6pPr marL="2286000" indent="0">
                    <a:defRPr sz="1100">
                      <a:latin typeface="+mn-lt"/>
                      <a:ea typeface="+mn-ea"/>
                      <a:cs typeface="+mn-cs"/>
                    </a:defRPr>
                  </a:lvl6pPr>
                  <a:lvl7pPr marL="2743200" indent="0">
                    <a:defRPr sz="1100">
                      <a:latin typeface="+mn-lt"/>
                      <a:ea typeface="+mn-ea"/>
                      <a:cs typeface="+mn-cs"/>
                    </a:defRPr>
                  </a:lvl7pPr>
                  <a:lvl8pPr marL="3200400" indent="0">
                    <a:defRPr sz="1100">
                      <a:latin typeface="+mn-lt"/>
                      <a:ea typeface="+mn-ea"/>
                      <a:cs typeface="+mn-cs"/>
                    </a:defRPr>
                  </a:lvl8pPr>
                  <a:lvl9pPr marL="3657600" indent="0">
                    <a:defRPr sz="1100">
                      <a:latin typeface="+mn-lt"/>
                      <a:ea typeface="+mn-ea"/>
                      <a:cs typeface="+mn-cs"/>
                    </a:defRPr>
                  </a:lvl9pPr>
                </a:lstStyle>
                <a:p xmlns:a="http://schemas.openxmlformats.org/drawingml/2006/main">
                  <a:pPr algn="l" rtl="0">
                    <a:defRPr sz="1000"/>
                  </a:pPr>
                  <a:fld id="{C8F21BCD-E7F6-40C0-A60F-CD69AA8E6597}" type="TxLink">
                    <a:rPr lang="en-US" sz="1400" b="0" i="0" u="none" strike="noStrike">
                      <a:solidFill>
                        <a:srgbClr val="000000"/>
                      </a:solidFill>
                      <a:latin typeface="Arial"/>
                      <a:cs typeface="Arial"/>
                    </a:rPr>
                    <a:pPr algn="l" rtl="0">
                      <a:defRPr sz="1000"/>
                    </a:pPr>
                    <a:t>35-39</a:t>
                  </a:fld>
                  <a:endParaRPr lang="en-US" sz="1400" b="0" i="0" u="none" strike="noStrike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cdr:txBody>
            </cdr:sp>
          </cdr:grpSp>
          <cdr:grpSp>
            <cdr:nvGrpSpPr>
              <cdr:cNvPr id="101" name="Ryhmä 100">
                <a:extLst xmlns:a="http://schemas.openxmlformats.org/drawingml/2006/main">
                  <a:ext uri="{FF2B5EF4-FFF2-40B4-BE49-F238E27FC236}">
                    <a16:creationId xmlns:a16="http://schemas.microsoft.com/office/drawing/2014/main" id="{A9E41791-2646-4E46-A237-6AD5E3C32F6C}"/>
                  </a:ext>
                </a:extLst>
              </cdr:cNvPr>
              <cdr:cNvGrpSpPr/>
            </cdr:nvGrpSpPr>
            <cdr:grpSpPr>
              <a:xfrm xmlns:a="http://schemas.openxmlformats.org/drawingml/2006/main">
                <a:off x="90451" y="5619469"/>
                <a:ext cx="768943" cy="300981"/>
                <a:chOff x="90451" y="5619469"/>
                <a:chExt cx="768943" cy="300981"/>
              </a:xfrm>
            </cdr:grpSpPr>
            <cdr:sp macro="" textlink="">
              <cdr:nvSpPr>
                <cdr:cNvPr id="103" name="Suorakulmio 102"/>
                <cdr:cNvSpPr/>
              </cdr:nvSpPr>
              <cdr:spPr bwMode="auto">
                <a:xfrm xmlns:a="http://schemas.openxmlformats.org/drawingml/2006/main">
                  <a:off x="90451" y="5689049"/>
                  <a:ext cx="287398" cy="161821"/>
                </a:xfrm>
                <a:prstGeom xmlns:a="http://schemas.openxmlformats.org/drawingml/2006/main" prst="rect">
                  <a:avLst/>
                </a:prstGeom>
                <a:solidFill xmlns:a="http://schemas.openxmlformats.org/drawingml/2006/main">
                  <a:schemeClr val="bg1">
                    <a:lumMod val="75000"/>
                  </a:schemeClr>
                </a:solidFill>
                <a:ln xmlns:a="http://schemas.openxmlformats.org/drawingml/2006/main" w="3175" cap="flat" cmpd="sng" algn="ctr">
                  <a:solidFill>
                    <a:srgbClr val="000000"/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 xmlns:a="http://schemas.openxmlformats.org/drawingml/2006/main"/>
              </cdr:spPr>
              <cdr:txBody>
                <a:bodyPr xmlns:a="http://schemas.openxmlformats.org/drawingml/2006/main" wrap="square" lIns="18288" tIns="0" rIns="0" bIns="0" upright="1"/>
                <a:lstStyle xmlns:a="http://schemas.openxmlformats.org/drawingml/2006/main">
                  <a:lvl1pPr marL="0" indent="0">
                    <a:defRPr sz="1100">
                      <a:latin typeface="+mn-lt"/>
                      <a:ea typeface="+mn-ea"/>
                      <a:cs typeface="+mn-cs"/>
                    </a:defRPr>
                  </a:lvl1pPr>
                  <a:lvl2pPr marL="457200" indent="0">
                    <a:defRPr sz="1100">
                      <a:latin typeface="+mn-lt"/>
                      <a:ea typeface="+mn-ea"/>
                      <a:cs typeface="+mn-cs"/>
                    </a:defRPr>
                  </a:lvl2pPr>
                  <a:lvl3pPr marL="914400" indent="0">
                    <a:defRPr sz="1100">
                      <a:latin typeface="+mn-lt"/>
                      <a:ea typeface="+mn-ea"/>
                      <a:cs typeface="+mn-cs"/>
                    </a:defRPr>
                  </a:lvl3pPr>
                  <a:lvl4pPr marL="1371600" indent="0">
                    <a:defRPr sz="1100">
                      <a:latin typeface="+mn-lt"/>
                      <a:ea typeface="+mn-ea"/>
                      <a:cs typeface="+mn-cs"/>
                    </a:defRPr>
                  </a:lvl4pPr>
                  <a:lvl5pPr marL="1828800" indent="0">
                    <a:defRPr sz="1100">
                      <a:latin typeface="+mn-lt"/>
                      <a:ea typeface="+mn-ea"/>
                      <a:cs typeface="+mn-cs"/>
                    </a:defRPr>
                  </a:lvl5pPr>
                  <a:lvl6pPr marL="2286000" indent="0">
                    <a:defRPr sz="1100">
                      <a:latin typeface="+mn-lt"/>
                      <a:ea typeface="+mn-ea"/>
                      <a:cs typeface="+mn-cs"/>
                    </a:defRPr>
                  </a:lvl6pPr>
                  <a:lvl7pPr marL="2743200" indent="0">
                    <a:defRPr sz="1100">
                      <a:latin typeface="+mn-lt"/>
                      <a:ea typeface="+mn-ea"/>
                      <a:cs typeface="+mn-cs"/>
                    </a:defRPr>
                  </a:lvl7pPr>
                  <a:lvl8pPr marL="3200400" indent="0">
                    <a:defRPr sz="1100">
                      <a:latin typeface="+mn-lt"/>
                      <a:ea typeface="+mn-ea"/>
                      <a:cs typeface="+mn-cs"/>
                    </a:defRPr>
                  </a:lvl8pPr>
                  <a:lvl9pPr marL="3657600" indent="0">
                    <a:defRPr sz="1100">
                      <a:latin typeface="+mn-lt"/>
                      <a:ea typeface="+mn-ea"/>
                      <a:cs typeface="+mn-cs"/>
                    </a:defRPr>
                  </a:lvl9pPr>
                </a:lstStyle>
                <a:p xmlns:a="http://schemas.openxmlformats.org/drawingml/2006/main">
                  <a:endParaRPr lang="fi-FI" sz="1400">
                    <a:latin typeface="Arial" panose="020B0604020202020204" pitchFamily="34" charset="0"/>
                    <a:cs typeface="Arial" panose="020B0604020202020204" pitchFamily="34" charset="0"/>
                  </a:endParaRPr>
                </a:p>
              </cdr:txBody>
            </cdr:sp>
            <cdr:sp macro="" textlink="'Data 11'!$A$21">
              <cdr:nvSpPr>
                <cdr:cNvPr id="104" name="Text Box 9"/>
                <cdr:cNvSpPr txBox="1">
                  <a:spLocks xmlns:a="http://schemas.openxmlformats.org/drawingml/2006/main" noChangeArrowheads="1"/>
                </cdr:cNvSpPr>
              </cdr:nvSpPr>
              <cdr:spPr bwMode="auto">
                <a:xfrm xmlns:a="http://schemas.openxmlformats.org/drawingml/2006/main">
                  <a:off x="418206" y="5619469"/>
                  <a:ext cx="441188" cy="300981"/>
                </a:xfrm>
                <a:prstGeom xmlns:a="http://schemas.openxmlformats.org/drawingml/2006/main" prst="rect">
                  <a:avLst/>
                </a:prstGeom>
                <a:noFill xmlns:a="http://schemas.openxmlformats.org/drawingml/2006/main"/>
                <a:ln xmlns:a="http://schemas.openxmlformats.org/drawingml/2006/main" w="9525">
                  <a:noFill/>
                  <a:miter lim="800000"/>
                  <a:headEnd/>
                  <a:tailEnd/>
                </a:ln>
              </cdr:spPr>
              <cdr:txBody>
                <a:bodyPr xmlns:a="http://schemas.openxmlformats.org/drawingml/2006/main" wrap="none" lIns="90000" tIns="46800" rIns="90000" bIns="46800" anchor="ctr" upright="1">
                  <a:spAutoFit/>
                </a:bodyPr>
                <a:lstStyle xmlns:a="http://schemas.openxmlformats.org/drawingml/2006/main">
                  <a:lvl1pPr marL="0" indent="0">
                    <a:defRPr sz="1100">
                      <a:latin typeface="+mn-lt"/>
                      <a:ea typeface="+mn-ea"/>
                      <a:cs typeface="+mn-cs"/>
                    </a:defRPr>
                  </a:lvl1pPr>
                  <a:lvl2pPr marL="457200" indent="0">
                    <a:defRPr sz="1100">
                      <a:latin typeface="+mn-lt"/>
                      <a:ea typeface="+mn-ea"/>
                      <a:cs typeface="+mn-cs"/>
                    </a:defRPr>
                  </a:lvl2pPr>
                  <a:lvl3pPr marL="914400" indent="0">
                    <a:defRPr sz="1100">
                      <a:latin typeface="+mn-lt"/>
                      <a:ea typeface="+mn-ea"/>
                      <a:cs typeface="+mn-cs"/>
                    </a:defRPr>
                  </a:lvl3pPr>
                  <a:lvl4pPr marL="1371600" indent="0">
                    <a:defRPr sz="1100">
                      <a:latin typeface="+mn-lt"/>
                      <a:ea typeface="+mn-ea"/>
                      <a:cs typeface="+mn-cs"/>
                    </a:defRPr>
                  </a:lvl4pPr>
                  <a:lvl5pPr marL="1828800" indent="0">
                    <a:defRPr sz="1100">
                      <a:latin typeface="+mn-lt"/>
                      <a:ea typeface="+mn-ea"/>
                      <a:cs typeface="+mn-cs"/>
                    </a:defRPr>
                  </a:lvl5pPr>
                  <a:lvl6pPr marL="2286000" indent="0">
                    <a:defRPr sz="1100">
                      <a:latin typeface="+mn-lt"/>
                      <a:ea typeface="+mn-ea"/>
                      <a:cs typeface="+mn-cs"/>
                    </a:defRPr>
                  </a:lvl6pPr>
                  <a:lvl7pPr marL="2743200" indent="0">
                    <a:defRPr sz="1100">
                      <a:latin typeface="+mn-lt"/>
                      <a:ea typeface="+mn-ea"/>
                      <a:cs typeface="+mn-cs"/>
                    </a:defRPr>
                  </a:lvl7pPr>
                  <a:lvl8pPr marL="3200400" indent="0">
                    <a:defRPr sz="1100">
                      <a:latin typeface="+mn-lt"/>
                      <a:ea typeface="+mn-ea"/>
                      <a:cs typeface="+mn-cs"/>
                    </a:defRPr>
                  </a:lvl8pPr>
                  <a:lvl9pPr marL="3657600" indent="0">
                    <a:defRPr sz="1100">
                      <a:latin typeface="+mn-lt"/>
                      <a:ea typeface="+mn-ea"/>
                      <a:cs typeface="+mn-cs"/>
                    </a:defRPr>
                  </a:lvl9pPr>
                </a:lstStyle>
                <a:p xmlns:a="http://schemas.openxmlformats.org/drawingml/2006/main">
                  <a:pPr algn="l" rtl="0">
                    <a:defRPr sz="1000"/>
                  </a:pPr>
                  <a:fld id="{473FBF2B-716D-45A3-BEBD-8967FEACA27C}" type="TxLink">
                    <a:rPr lang="en-US" sz="1400" b="0" i="0" u="none" strike="noStrike">
                      <a:solidFill>
                        <a:srgbClr val="000000"/>
                      </a:solidFill>
                      <a:latin typeface="Arial"/>
                      <a:cs typeface="Arial"/>
                    </a:rPr>
                    <a:pPr algn="l" rtl="0">
                      <a:defRPr sz="1000"/>
                    </a:pPr>
                    <a:t>40-</a:t>
                  </a:fld>
                  <a:endParaRPr lang="en-US" sz="1400" b="0" i="0" u="none" strike="noStrike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cdr:txBody>
            </cdr:sp>
          </cdr:grpSp>
          <cdr:sp macro="" textlink="'Data 11'!$A$16">
            <cdr:nvSpPr>
              <cdr:cNvPr id="102" name="Tekstiruutu 1"/>
              <cdr:cNvSpPr txBox="1"/>
            </cdr:nvSpPr>
            <cdr:spPr>
              <a:xfrm xmlns:a="http://schemas.openxmlformats.org/drawingml/2006/main">
                <a:off x="0" y="4032880"/>
                <a:ext cx="1177925" cy="298800"/>
              </a:xfrm>
              <a:prstGeom xmlns:a="http://schemas.openxmlformats.org/drawingml/2006/main" prst="rect">
                <a:avLst/>
              </a:prstGeom>
            </cdr:spPr>
            <cdr:txBody>
              <a:bodyPr xmlns:a="http://schemas.openxmlformats.org/drawingml/2006/main" wrap="square" rtlCol="0">
                <a:spAutoFit/>
              </a:bodyPr>
              <a:lstStyle xmlns:a="http://schemas.openxmlformats.org/drawingml/2006/main"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 xmlns:a="http://schemas.openxmlformats.org/drawingml/2006/main">
                <a:pPr algn="l"/>
                <a:fld id="{23629528-7A0D-483D-A0C9-A8BF97939A27}" type="TxLink">
                  <a:rPr lang="en-US" sz="1400" b="0" i="0" u="none" strike="noStrike">
                    <a:solidFill>
                      <a:srgbClr val="000000"/>
                    </a:solidFill>
                    <a:latin typeface="Arial"/>
                    <a:cs typeface="Arial"/>
                  </a:rPr>
                  <a:pPr algn="l"/>
                  <a:t>Age group</a:t>
                </a:fld>
                <a:endParaRPr lang="fi-FI" sz="1400">
                  <a:latin typeface="Arial" panose="020B0604020202020204" pitchFamily="34" charset="0"/>
                  <a:cs typeface="Arial" panose="020B0604020202020204" pitchFamily="34" charset="0"/>
                </a:endParaRPr>
              </a:p>
            </cdr:txBody>
          </cdr:sp>
        </cdr:grpSp>
        <cdr:grpSp>
          <cdr:nvGrpSpPr>
            <cdr:cNvPr id="88" name="Ryhmä 87">
              <a:extLst xmlns:a="http://schemas.openxmlformats.org/drawingml/2006/main">
                <a:ext uri="{FF2B5EF4-FFF2-40B4-BE49-F238E27FC236}">
                  <a16:creationId xmlns:a16="http://schemas.microsoft.com/office/drawing/2014/main" id="{7DF650F5-EAA6-48B4-9F50-71E2EDD964B6}"/>
                </a:ext>
              </a:extLst>
            </cdr:cNvPr>
            <cdr:cNvGrpSpPr/>
          </cdr:nvGrpSpPr>
          <cdr:grpSpPr>
            <a:xfrm xmlns:a="http://schemas.openxmlformats.org/drawingml/2006/main">
              <a:off x="396876" y="4032880"/>
              <a:ext cx="1881389" cy="2324086"/>
              <a:chOff x="396876" y="4032880"/>
              <a:chExt cx="1881389" cy="2324086"/>
            </a:xfrm>
          </cdr:grpSpPr>
          <cdr:sp macro="" textlink="'Data 11'!$D$17">
            <cdr:nvSpPr>
              <cdr:cNvPr id="89" name="Text Box 9"/>
              <cdr:cNvSpPr txBox="1">
                <a:spLocks xmlns:a="http://schemas.openxmlformats.org/drawingml/2006/main" noChangeArrowheads="1"/>
              </cdr:cNvSpPr>
            </cdr:nvSpPr>
            <cdr:spPr bwMode="auto">
              <a:xfrm xmlns:a="http://schemas.openxmlformats.org/drawingml/2006/main">
                <a:off x="1378265" y="4282068"/>
                <a:ext cx="900000" cy="300981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9525">
                <a:noFill/>
                <a:miter lim="800000"/>
                <a:headEnd/>
                <a:tailEnd/>
              </a:ln>
            </cdr:spPr>
            <cdr:txBody>
              <a:bodyPr xmlns:a="http://schemas.openxmlformats.org/drawingml/2006/main" wrap="none" lIns="90000" tIns="46800" rIns="90000" bIns="46800" anchor="ctr" upright="1">
                <a:noAutofit/>
              </a:bodyPr>
              <a:lstStyle xmlns:a="http://schemas.openxmlformats.org/drawingml/2006/main"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 xmlns:a="http://schemas.openxmlformats.org/drawingml/2006/main">
                <a:pPr algn="r" rtl="0">
                  <a:defRPr sz="1000"/>
                </a:pPr>
                <a:fld id="{244E7EE6-AD0E-49E6-A145-EA6BCFE01EC0}" type="TxLink">
                  <a:rPr lang="en-US" sz="1400" b="0" i="0" u="none" strike="noStrike">
                    <a:solidFill>
                      <a:srgbClr val="000000"/>
                    </a:solidFill>
                    <a:latin typeface="Arial"/>
                    <a:cs typeface="Arial"/>
                  </a:rPr>
                  <a:pPr algn="r" rtl="0">
                    <a:defRPr sz="1000"/>
                  </a:pPr>
                  <a:t>1 880</a:t>
                </a:fld>
                <a:endParaRPr lang="en-US" sz="1400" b="0" i="0" u="none" strike="noStrike">
                  <a:solidFill>
                    <a:srgbClr val="000000"/>
                  </a:solidFill>
                  <a:latin typeface="Arial"/>
                  <a:cs typeface="Arial"/>
                </a:endParaRPr>
              </a:p>
            </cdr:txBody>
          </cdr:sp>
          <cdr:sp macro="" textlink="'Data 11'!$D$18">
            <cdr:nvSpPr>
              <cdr:cNvPr id="90" name="Text Box 9"/>
              <cdr:cNvSpPr txBox="1">
                <a:spLocks xmlns:a="http://schemas.openxmlformats.org/drawingml/2006/main" noChangeArrowheads="1"/>
              </cdr:cNvSpPr>
            </cdr:nvSpPr>
            <cdr:spPr bwMode="auto">
              <a:xfrm xmlns:a="http://schemas.openxmlformats.org/drawingml/2006/main">
                <a:off x="1378265" y="4611655"/>
                <a:ext cx="900000" cy="300981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9525">
                <a:noFill/>
                <a:miter lim="800000"/>
                <a:headEnd/>
                <a:tailEnd/>
              </a:ln>
            </cdr:spPr>
            <cdr:txBody>
              <a:bodyPr xmlns:a="http://schemas.openxmlformats.org/drawingml/2006/main" wrap="none" lIns="90000" tIns="46800" rIns="90000" bIns="46800" anchor="ctr" upright="1">
                <a:noAutofit/>
              </a:bodyPr>
              <a:lstStyle xmlns:a="http://schemas.openxmlformats.org/drawingml/2006/main"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 xmlns:a="http://schemas.openxmlformats.org/drawingml/2006/main">
                <a:pPr algn="r" rtl="0">
                  <a:defRPr sz="1000"/>
                </a:pPr>
                <a:fld id="{55FE5406-CC47-414A-92D5-D4143D827490}" type="TxLink">
                  <a:rPr lang="en-US" sz="1400" b="0" i="0" u="none" strike="noStrike">
                    <a:solidFill>
                      <a:srgbClr val="000000"/>
                    </a:solidFill>
                    <a:latin typeface="Arial"/>
                    <a:cs typeface="Arial"/>
                  </a:rPr>
                  <a:pPr algn="r" rtl="0">
                    <a:defRPr sz="1000"/>
                  </a:pPr>
                  <a:t>9 071</a:t>
                </a:fld>
                <a:endParaRPr lang="en-US" sz="1400" b="0" i="0" u="none" strike="noStrike">
                  <a:solidFill>
                    <a:srgbClr val="000000"/>
                  </a:solidFill>
                  <a:latin typeface="Arial"/>
                  <a:cs typeface="Arial"/>
                </a:endParaRPr>
              </a:p>
            </cdr:txBody>
          </cdr:sp>
          <cdr:sp macro="" textlink="'Data 11'!$D$19">
            <cdr:nvSpPr>
              <cdr:cNvPr id="91" name="Text Box 9"/>
              <cdr:cNvSpPr txBox="1">
                <a:spLocks xmlns:a="http://schemas.openxmlformats.org/drawingml/2006/main" noChangeArrowheads="1"/>
              </cdr:cNvSpPr>
            </cdr:nvSpPr>
            <cdr:spPr bwMode="auto">
              <a:xfrm xmlns:a="http://schemas.openxmlformats.org/drawingml/2006/main">
                <a:off x="1378265" y="4941243"/>
                <a:ext cx="900000" cy="300981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9525">
                <a:noFill/>
                <a:miter lim="800000"/>
                <a:headEnd/>
                <a:tailEnd/>
              </a:ln>
            </cdr:spPr>
            <cdr:txBody>
              <a:bodyPr xmlns:a="http://schemas.openxmlformats.org/drawingml/2006/main" wrap="none" lIns="90000" tIns="46800" rIns="90000" bIns="46800" anchor="ctr" upright="1">
                <a:noAutofit/>
              </a:bodyPr>
              <a:lstStyle xmlns:a="http://schemas.openxmlformats.org/drawingml/2006/main"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 xmlns:a="http://schemas.openxmlformats.org/drawingml/2006/main">
                <a:pPr algn="r" rtl="0">
                  <a:defRPr sz="1000"/>
                </a:pPr>
                <a:fld id="{E0711514-7759-4B76-8DDE-AEAEC6BE54D6}" type="TxLink">
                  <a:rPr lang="en-US" sz="1400" b="0" i="0" u="none" strike="noStrike">
                    <a:solidFill>
                      <a:srgbClr val="000000"/>
                    </a:solidFill>
                    <a:latin typeface="Arial"/>
                    <a:cs typeface="Arial"/>
                  </a:rPr>
                  <a:pPr algn="r" rtl="0">
                    <a:defRPr sz="1000"/>
                  </a:pPr>
                  <a:t>21 351</a:t>
                </a:fld>
                <a:endParaRPr lang="en-US" sz="1400" b="0" i="0" u="none" strike="noStrike">
                  <a:solidFill>
                    <a:srgbClr val="000000"/>
                  </a:solidFill>
                  <a:latin typeface="Arial"/>
                  <a:cs typeface="Arial"/>
                </a:endParaRPr>
              </a:p>
            </cdr:txBody>
          </cdr:sp>
          <cdr:sp macro="" textlink="'Data 11'!$D$20">
            <cdr:nvSpPr>
              <cdr:cNvPr id="92" name="Text Box 9"/>
              <cdr:cNvSpPr txBox="1">
                <a:spLocks xmlns:a="http://schemas.openxmlformats.org/drawingml/2006/main" noChangeArrowheads="1"/>
              </cdr:cNvSpPr>
            </cdr:nvSpPr>
            <cdr:spPr bwMode="auto">
              <a:xfrm xmlns:a="http://schemas.openxmlformats.org/drawingml/2006/main">
                <a:off x="1378265" y="5270830"/>
                <a:ext cx="900000" cy="300981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9525">
                <a:noFill/>
                <a:miter lim="800000"/>
                <a:headEnd/>
                <a:tailEnd/>
              </a:ln>
            </cdr:spPr>
            <cdr:txBody>
              <a:bodyPr xmlns:a="http://schemas.openxmlformats.org/drawingml/2006/main" wrap="none" lIns="90000" tIns="46800" rIns="90000" bIns="46800" anchor="ctr" upright="1">
                <a:noAutofit/>
              </a:bodyPr>
              <a:lstStyle xmlns:a="http://schemas.openxmlformats.org/drawingml/2006/main"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 xmlns:a="http://schemas.openxmlformats.org/drawingml/2006/main">
                <a:pPr algn="r" rtl="0">
                  <a:defRPr sz="1000"/>
                </a:pPr>
                <a:fld id="{1721BD83-8351-417C-B4C7-B0A2F39BD74C}" type="TxLink">
                  <a:rPr lang="en-US" sz="1400" b="0" i="0" u="none" strike="noStrike">
                    <a:solidFill>
                      <a:srgbClr val="000000"/>
                    </a:solidFill>
                    <a:latin typeface="Arial"/>
                    <a:cs typeface="Arial"/>
                  </a:rPr>
                  <a:pPr algn="r" rtl="0">
                    <a:defRPr sz="1000"/>
                  </a:pPr>
                  <a:t>18 195</a:t>
                </a:fld>
                <a:endParaRPr lang="en-US" sz="1400" b="0" i="0" u="none" strike="noStrike">
                  <a:solidFill>
                    <a:srgbClr val="000000"/>
                  </a:solidFill>
                  <a:latin typeface="Arial"/>
                  <a:cs typeface="Arial"/>
                </a:endParaRPr>
              </a:p>
            </cdr:txBody>
          </cdr:sp>
          <cdr:sp macro="" textlink="'Data 11'!$D$21">
            <cdr:nvSpPr>
              <cdr:cNvPr id="93" name="Text Box 9"/>
              <cdr:cNvSpPr txBox="1">
                <a:spLocks xmlns:a="http://schemas.openxmlformats.org/drawingml/2006/main" noChangeArrowheads="1"/>
              </cdr:cNvSpPr>
            </cdr:nvSpPr>
            <cdr:spPr bwMode="auto">
              <a:xfrm xmlns:a="http://schemas.openxmlformats.org/drawingml/2006/main">
                <a:off x="1378265" y="5600419"/>
                <a:ext cx="900000" cy="300981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9525">
                <a:noFill/>
                <a:miter lim="800000"/>
                <a:headEnd/>
                <a:tailEnd/>
              </a:ln>
            </cdr:spPr>
            <cdr:txBody>
              <a:bodyPr xmlns:a="http://schemas.openxmlformats.org/drawingml/2006/main" wrap="none" lIns="90000" tIns="46800" rIns="90000" bIns="46800" anchor="ctr" upright="1">
                <a:noAutofit/>
              </a:bodyPr>
              <a:lstStyle xmlns:a="http://schemas.openxmlformats.org/drawingml/2006/main"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 xmlns:a="http://schemas.openxmlformats.org/drawingml/2006/main">
                <a:pPr algn="r" rtl="0">
                  <a:defRPr sz="1000"/>
                </a:pPr>
                <a:fld id="{45857E73-BADD-4CDB-9CA2-B300A6D75034}" type="TxLink">
                  <a:rPr lang="en-US" sz="1400" b="0" i="0" u="none" strike="noStrike">
                    <a:solidFill>
                      <a:srgbClr val="000000"/>
                    </a:solidFill>
                    <a:latin typeface="Arial"/>
                    <a:cs typeface="Arial"/>
                  </a:rPr>
                  <a:pPr algn="r" rtl="0">
                    <a:defRPr sz="1000"/>
                  </a:pPr>
                  <a:t>11 158</a:t>
                </a:fld>
                <a:endParaRPr lang="en-US" sz="1400" b="0" i="0" u="none" strike="noStrike">
                  <a:solidFill>
                    <a:srgbClr val="000000"/>
                  </a:solidFill>
                  <a:latin typeface="Arial"/>
                  <a:cs typeface="Arial"/>
                </a:endParaRPr>
              </a:p>
            </cdr:txBody>
          </cdr:sp>
          <cdr:sp macro="" textlink="'Data 11'!$D$16">
            <cdr:nvSpPr>
              <cdr:cNvPr id="94" name="Tekstiruutu 1"/>
              <cdr:cNvSpPr txBox="1"/>
            </cdr:nvSpPr>
            <cdr:spPr>
              <a:xfrm xmlns:a="http://schemas.openxmlformats.org/drawingml/2006/main">
                <a:off x="1254126" y="4032880"/>
                <a:ext cx="1024139" cy="298800"/>
              </a:xfrm>
              <a:prstGeom xmlns:a="http://schemas.openxmlformats.org/drawingml/2006/main" prst="rect">
                <a:avLst/>
              </a:prstGeom>
            </cdr:spPr>
            <cdr:txBody>
              <a:bodyPr xmlns:a="http://schemas.openxmlformats.org/drawingml/2006/main" wrap="square" rtlCol="0">
                <a:spAutoFit/>
              </a:bodyPr>
              <a:lstStyle xmlns:a="http://schemas.openxmlformats.org/drawingml/2006/main"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 xmlns:a="http://schemas.openxmlformats.org/drawingml/2006/main">
                <a:pPr algn="r"/>
                <a:fld id="{1559AF97-926F-4684-8D87-49FB527701DB}" type="TxLink">
                  <a:rPr lang="en-US" sz="1400" b="0" i="0" u="none" strike="noStrike">
                    <a:solidFill>
                      <a:sysClr val="windowText" lastClr="000000"/>
                    </a:solidFill>
                    <a:latin typeface="Arial"/>
                    <a:cs typeface="Arial"/>
                  </a:rPr>
                  <a:pPr algn="r"/>
                  <a:t>Recipients</a:t>
                </a:fld>
                <a:endParaRPr lang="fi-FI" sz="140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dr:txBody>
          </cdr:sp>
          <cdr:sp macro="" textlink="'Data 11'!$D$22">
            <cdr:nvSpPr>
              <cdr:cNvPr id="95" name="Text Box 9"/>
              <cdr:cNvSpPr txBox="1">
                <a:spLocks xmlns:a="http://schemas.openxmlformats.org/drawingml/2006/main" noChangeArrowheads="1"/>
              </cdr:cNvSpPr>
            </cdr:nvSpPr>
            <cdr:spPr bwMode="auto">
              <a:xfrm xmlns:a="http://schemas.openxmlformats.org/drawingml/2006/main">
                <a:off x="1378265" y="6055985"/>
                <a:ext cx="900000" cy="300981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9525">
                <a:noFill/>
                <a:miter lim="800000"/>
                <a:headEnd/>
                <a:tailEnd/>
              </a:ln>
            </cdr:spPr>
            <cdr:txBody>
              <a:bodyPr xmlns:a="http://schemas.openxmlformats.org/drawingml/2006/main" wrap="none" lIns="90000" tIns="46800" rIns="90000" bIns="46800" anchor="ctr" upright="1">
                <a:noAutofit/>
              </a:bodyPr>
              <a:lstStyle xmlns:a="http://schemas.openxmlformats.org/drawingml/2006/main"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 xmlns:a="http://schemas.openxmlformats.org/drawingml/2006/main">
                <a:pPr algn="r" rtl="0">
                  <a:defRPr sz="1000"/>
                </a:pPr>
                <a:fld id="{C4350DFA-5F9E-4A9D-934B-9883FEB7B956}" type="TxLink">
                  <a:rPr lang="en-US" sz="1400" b="1" i="0" u="none" strike="noStrike">
                    <a:solidFill>
                      <a:srgbClr val="000000"/>
                    </a:solidFill>
                    <a:latin typeface="Arial"/>
                    <a:cs typeface="Arial"/>
                  </a:rPr>
                  <a:pPr algn="r" rtl="0">
                    <a:defRPr sz="1000"/>
                  </a:pPr>
                  <a:t>61 655</a:t>
                </a:fld>
                <a:endParaRPr lang="en-US" sz="1400" b="1" i="0" u="none" strike="noStrike">
                  <a:solidFill>
                    <a:srgbClr val="000000"/>
                  </a:solidFill>
                  <a:latin typeface="Arial"/>
                  <a:cs typeface="Arial"/>
                </a:endParaRPr>
              </a:p>
            </cdr:txBody>
          </cdr:sp>
          <cdr:sp macro="" textlink="'Data 11'!$A$22">
            <cdr:nvSpPr>
              <cdr:cNvPr id="96" name="Tekstiruutu 1"/>
              <cdr:cNvSpPr txBox="1"/>
            </cdr:nvSpPr>
            <cdr:spPr>
              <a:xfrm xmlns:a="http://schemas.openxmlformats.org/drawingml/2006/main">
                <a:off x="396876" y="6058165"/>
                <a:ext cx="1260000" cy="298800"/>
              </a:xfrm>
              <a:prstGeom xmlns:a="http://schemas.openxmlformats.org/drawingml/2006/main" prst="rect">
                <a:avLst/>
              </a:prstGeom>
            </cdr:spPr>
            <cdr:txBody>
              <a:bodyPr xmlns:a="http://schemas.openxmlformats.org/drawingml/2006/main" wrap="square" rtlCol="0">
                <a:spAutoFit/>
              </a:bodyPr>
              <a:lstStyle xmlns:a="http://schemas.openxmlformats.org/drawingml/2006/main"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 xmlns:a="http://schemas.openxmlformats.org/drawingml/2006/main">
                <a:pPr algn="l"/>
                <a:fld id="{57E919BD-8EC7-4225-A6C7-0F61A60562CA}" type="TxLink">
                  <a:rPr lang="en-US" sz="1400" b="1" i="0" u="none" strike="noStrike">
                    <a:solidFill>
                      <a:srgbClr val="000000"/>
                    </a:solidFill>
                    <a:latin typeface="Arial"/>
                    <a:cs typeface="Arial"/>
                  </a:rPr>
                  <a:pPr algn="l"/>
                  <a:t>Total</a:t>
                </a:fld>
                <a:endParaRPr lang="fi-FI" sz="1400" b="1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dr:txBody>
          </cdr:sp>
        </cdr:grpSp>
      </cdr:grpSp>
    </cdr:grp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0.76106</cdr:x>
      <cdr:y>0.81187</cdr:y>
    </cdr:from>
    <cdr:to>
      <cdr:x>1</cdr:x>
      <cdr:y>0.89817</cdr:y>
    </cdr:to>
    <cdr:sp macro="" textlink="'Data 1'!#REF!">
      <cdr:nvSpPr>
        <cdr:cNvPr id="7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65390" y="2432051"/>
          <a:ext cx="1087996" cy="2585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horzOverflow="clip" wrap="square" lIns="27432" tIns="22860" rIns="27432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53CB7FDB-DF34-4A98-ACCF-B199ECAF6D02}" type="TxLink"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fi-FI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absoluteAnchor>
    <xdr:pos x="0" y="0"/>
    <xdr:ext cx="9855200" cy="6731000"/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0.47188</cdr:x>
      <cdr:y>0.19324</cdr:y>
    </cdr:from>
    <cdr:to>
      <cdr:x>0.98551</cdr:x>
      <cdr:y>0.86269</cdr:y>
    </cdr:to>
    <cdr:graphicFrame macro="">
      <cdr:nvGraphicFramePr>
        <cdr:cNvPr id="43310" name="Chart 302">
          <a:extLst xmlns:a="http://schemas.openxmlformats.org/drawingml/2006/main">
            <a:ext uri="{FF2B5EF4-FFF2-40B4-BE49-F238E27FC236}">
              <a16:creationId xmlns:a16="http://schemas.microsoft.com/office/drawing/2014/main" id="{896355A9-22C8-4871-8E27-0466736C29D3}"/>
            </a:ext>
          </a:extLst>
        </cdr:cNvPr>
        <cdr:cNvGraphicFramePr>
          <a:graphicFrameLocks xmlns:a="http://schemas.openxmlformats.org/drawingml/2006/main"/>
        </cdr:cNvGraphicFramePr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cdr:graphicFrame>
  </cdr:relSizeAnchor>
  <cdr:relSizeAnchor xmlns:cdr="http://schemas.openxmlformats.org/drawingml/2006/chartDrawing">
    <cdr:from>
      <cdr:x>0.6305</cdr:x>
      <cdr:y>0.51725</cdr:y>
    </cdr:from>
    <cdr:to>
      <cdr:x>0.63825</cdr:x>
      <cdr:y>0.5485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21711" y="3478325"/>
          <a:ext cx="76476" cy="2101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i-FI"/>
        </a:p>
      </cdr:txBody>
    </cdr:sp>
  </cdr:relSizeAnchor>
  <cdr:relSizeAnchor xmlns:cdr="http://schemas.openxmlformats.org/drawingml/2006/chartDrawing">
    <cdr:from>
      <cdr:x>0.01411</cdr:x>
      <cdr:y>0.01362</cdr:y>
    </cdr:from>
    <cdr:to>
      <cdr:x>0.89967</cdr:x>
      <cdr:y>0.12658</cdr:y>
    </cdr:to>
    <cdr:grpSp>
      <cdr:nvGrpSpPr>
        <cdr:cNvPr id="21" name="Ryhmä 20">
          <a:extLst xmlns:a="http://schemas.openxmlformats.org/drawingml/2006/main">
            <a:ext uri="{FF2B5EF4-FFF2-40B4-BE49-F238E27FC236}">
              <a16:creationId xmlns:a16="http://schemas.microsoft.com/office/drawing/2014/main" id="{ED0BD046-334D-4341-8166-9C5259CFDFB3}"/>
            </a:ext>
          </a:extLst>
        </cdr:cNvPr>
        <cdr:cNvGrpSpPr/>
      </cdr:nvGrpSpPr>
      <cdr:grpSpPr>
        <a:xfrm xmlns:a="http://schemas.openxmlformats.org/drawingml/2006/main">
          <a:off x="139057" y="91676"/>
          <a:ext cx="8727371" cy="760334"/>
          <a:chOff x="0" y="0"/>
          <a:chExt cx="3498190" cy="1243585"/>
        </a:xfrm>
      </cdr:grpSpPr>
      <cdr:sp macro="" textlink="'Data 12'!$A$1">
        <cdr:nvSpPr>
          <cdr:cNvPr id="24" name="Text Box 2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0"/>
            <a:ext cx="654631" cy="66342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54864" tIns="50292" rIns="0" bIns="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D2169B2A-A0B1-4D74-B224-2564C0DF6E16}" type="TxLink">
              <a:rPr lang="en-US" sz="2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7.12</a:t>
            </a:fld>
            <a:endParaRPr lang="fi-FI" sz="2400" b="0" i="0" u="none" strike="noStrike" baseline="0">
              <a:solidFill>
                <a:sysClr val="windowText" lastClr="000000"/>
              </a:solidFill>
              <a:latin typeface="Arial"/>
              <a:cs typeface="Arial"/>
            </a:endParaRPr>
          </a:p>
        </cdr:txBody>
      </cdr:sp>
      <cdr:sp macro="" textlink="'Data 12'!$B$1">
        <cdr:nvSpPr>
          <cdr:cNvPr id="25" name="Text Box 2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91631" y="2"/>
            <a:ext cx="3206559" cy="124358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54864" tIns="50292" rIns="0" bIns="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2E8B4965-8EBB-4955-845C-47A77FD67B96}" type="TxLink">
              <a:rPr lang="en-US" sz="2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Average rate of maternity, paternity and parental allowances in 2022</a:t>
            </a:fld>
            <a:endParaRPr lang="fi-FI" sz="2400" b="0" i="0" u="none" strike="noStrike" baseline="0">
              <a:solidFill>
                <a:sysClr val="windowText" lastClr="00000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0.03269</cdr:x>
      <cdr:y>0.14749</cdr:y>
    </cdr:from>
    <cdr:to>
      <cdr:x>0.46612</cdr:x>
      <cdr:y>0.19149</cdr:y>
    </cdr:to>
    <cdr:sp macro="" textlink="'Data 12'!$B$4">
      <cdr:nvSpPr>
        <cdr:cNvPr id="7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2294" y="991843"/>
          <a:ext cx="4272915" cy="2958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fld id="{07347368-4ABD-4F26-BEA5-90C24D53BB4F}" type="TxLink">
            <a:rPr lang="en-US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Men</a:t>
          </a:fld>
          <a:endParaRPr lang="fi-FI" sz="1600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0.53471</cdr:x>
      <cdr:y>0.14702</cdr:y>
    </cdr:from>
    <cdr:to>
      <cdr:x>0.96815</cdr:x>
      <cdr:y>0.19102</cdr:y>
    </cdr:to>
    <cdr:sp macro="" textlink="'Data 12'!$C$4">
      <cdr:nvSpPr>
        <cdr:cNvPr id="8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71395" y="988682"/>
          <a:ext cx="4273014" cy="2958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fld id="{A1000547-7A1F-4F42-8787-E573CB88E2E7}" type="TxLink">
            <a:rPr lang="en-US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Women</a:t>
          </a:fld>
          <a:endParaRPr lang="fi-FI" sz="1600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0.80643</cdr:x>
      <cdr:y>0.96561</cdr:y>
    </cdr:from>
    <cdr:to>
      <cdr:x>1</cdr:x>
      <cdr:y>1</cdr:y>
    </cdr:to>
    <cdr:sp macro="" textlink="'Data 9'!$A$17">
      <cdr:nvSpPr>
        <cdr:cNvPr id="10" name="Tekstiruutu 1"/>
        <cdr:cNvSpPr txBox="1"/>
      </cdr:nvSpPr>
      <cdr:spPr>
        <a:xfrm xmlns:a="http://schemas.openxmlformats.org/drawingml/2006/main">
          <a:off x="7948674" y="6487477"/>
          <a:ext cx="1908000" cy="231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368145BF-867F-422E-8B7C-674646C2D92E}" type="TxLink">
            <a:rPr lang="en-US" sz="8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 </a:t>
          </a:fld>
          <a:endParaRPr lang="fi-FI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0.93546</cdr:x>
      <cdr:y>0.92057</cdr:y>
    </cdr:from>
    <cdr:to>
      <cdr:x>1</cdr:x>
      <cdr:y>0.98012</cdr:y>
    </cdr:to>
    <cdr:pic>
      <cdr:nvPicPr>
        <cdr:cNvPr id="11" name="Kuva 10">
          <a:extLst xmlns:a="http://schemas.openxmlformats.org/drawingml/2006/main">
            <a:ext uri="{FF2B5EF4-FFF2-40B4-BE49-F238E27FC236}">
              <a16:creationId xmlns:a16="http://schemas.microsoft.com/office/drawing/2014/main" id="{074E86FE-C21A-4565-A419-3C770CC8317A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220513" y="6184900"/>
          <a:ext cx="636161" cy="40004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0.28049</cdr:x>
      <cdr:y>0.9135</cdr:y>
    </cdr:from>
    <cdr:to>
      <cdr:x>0.40102</cdr:x>
      <cdr:y>0.94169</cdr:y>
    </cdr:to>
    <cdr:sp macro="" textlink="'Data 9'!$B$5">
      <cdr:nvSpPr>
        <cdr:cNvPr id="17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64716" y="6137357"/>
          <a:ext cx="1188000" cy="1893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72000" tIns="36000" rIns="0" bIns="3600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08B8143A-DFED-409D-9DF2-4DA6B2139D5D}" type="TxLink">
            <a:rPr lang="en-US" sz="1200" b="0" i="0" u="none" strike="noStrike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n-US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0.46221</cdr:x>
      <cdr:y>0.14615</cdr:y>
    </cdr:from>
    <cdr:to>
      <cdr:x>0.53514</cdr:x>
      <cdr:y>0.19009</cdr:y>
    </cdr:to>
    <cdr:sp macro="" textlink="'Data 9'!$A$3">
      <cdr:nvSpPr>
        <cdr:cNvPr id="3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55853" y="981929"/>
          <a:ext cx="718848" cy="2952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72000" tIns="36000" rIns="0" bIns="3600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fld id="{12CF212B-69E3-475D-A2DD-E307A08276B7}" type="TxLink">
            <a:rPr lang="en-US" sz="1200" b="0" i="0" u="none" strike="noStrike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 </a:t>
          </a:fld>
          <a:endParaRPr lang="en-US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0.03068</cdr:x>
      <cdr:y>0.85825</cdr:y>
    </cdr:from>
    <cdr:to>
      <cdr:x>0.46411</cdr:x>
      <cdr:y>0.90225</cdr:y>
    </cdr:to>
    <cdr:sp macro="" textlink="'Data 12'!$B$3">
      <cdr:nvSpPr>
        <cdr:cNvPr id="36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2403" y="5766152"/>
          <a:ext cx="4272178" cy="2956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fld id="{6C63AA60-B7FE-4B87-8D16-58787D15824D}" type="TxLink">
            <a:rPr lang="en-U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Euros/day</a:t>
          </a:fld>
          <a:endParaRPr lang="fi-FI" sz="1400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0.533</cdr:x>
      <cdr:y>0.85825</cdr:y>
    </cdr:from>
    <cdr:to>
      <cdr:x>0.96643</cdr:x>
      <cdr:y>0.90225</cdr:y>
    </cdr:to>
    <cdr:sp macro="" textlink="'Data 12'!$B$3">
      <cdr:nvSpPr>
        <cdr:cNvPr id="37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53607" y="5766152"/>
          <a:ext cx="4272178" cy="2956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fld id="{3F8636AB-AE7C-4C7C-9587-66873DF74699}" type="TxLink">
            <a:rPr lang="en-U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Euros/day</a:t>
          </a:fld>
          <a:endParaRPr lang="fi-FI" sz="1400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0.75845</cdr:x>
      <cdr:y>0.97309</cdr:y>
    </cdr:from>
    <cdr:to>
      <cdr:x>1</cdr:x>
      <cdr:y>0.99406</cdr:y>
    </cdr:to>
    <cdr:sp macro="" textlink="'Data 12'!$A$12">
      <cdr:nvSpPr>
        <cdr:cNvPr id="20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477126" y="6543675"/>
          <a:ext cx="2381249" cy="1410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CCB73164-9C04-4594-825C-975144B04D35}" type="TxLink"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Section for Analytics and Statistics 9.12.2022</a:t>
          </a:fld>
          <a:endParaRPr lang="fi-FI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0.43382</cdr:x>
      <cdr:y>0.14212</cdr:y>
    </cdr:from>
    <cdr:to>
      <cdr:x>0.56039</cdr:x>
      <cdr:y>0.18612</cdr:y>
    </cdr:to>
    <cdr:sp macro="" textlink="'Data 12'!$A$3:$A$4">
      <cdr:nvSpPr>
        <cdr:cNvPr id="18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76725" y="955675"/>
          <a:ext cx="1247775" cy="2958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fld id="{4729EB97-9CEC-47D2-82BE-59F02A42E458}" type="TxLink">
            <a:rPr lang="en-U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Age group</a:t>
          </a:fld>
          <a:endParaRPr lang="fi-FI" sz="1400">
            <a:solidFill>
              <a:sysClr val="windowText" lastClr="000000"/>
            </a:solidFill>
          </a:endParaRP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0.76106</cdr:x>
      <cdr:y>0.81187</cdr:y>
    </cdr:from>
    <cdr:to>
      <cdr:x>1</cdr:x>
      <cdr:y>0.89817</cdr:y>
    </cdr:to>
    <cdr:sp macro="" textlink="#REF!">
      <cdr:nvSpPr>
        <cdr:cNvPr id="7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15489" y="3824351"/>
          <a:ext cx="1260690" cy="4065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horzOverflow="clip" wrap="square" lIns="27432" tIns="22860" rIns="27432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53CB7FDB-DF34-4A98-ACCF-B199ECAF6D02}" type="TxLink"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fi-FI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0" y="0"/>
    <xdr:ext cx="9855200" cy="6731000"/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855200" cy="6731000"/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0.93915</cdr:x>
      <cdr:y>0.91105</cdr:y>
    </cdr:from>
    <cdr:to>
      <cdr:x>1</cdr:x>
      <cdr:y>0.96473</cdr:y>
    </cdr:to>
    <cdr:pic>
      <cdr:nvPicPr>
        <cdr:cNvPr id="8" name="Kuva 7">
          <a:extLst xmlns:a="http://schemas.openxmlformats.org/drawingml/2006/main">
            <a:ext uri="{FF2B5EF4-FFF2-40B4-BE49-F238E27FC236}">
              <a16:creationId xmlns:a16="http://schemas.microsoft.com/office/drawing/2014/main" id="{6CE76983-385E-456D-BB3F-06CB6372FB7A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262221" y="6119622"/>
          <a:ext cx="600123" cy="36057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0.18965</cdr:x>
      <cdr:y>0.84967</cdr:y>
    </cdr:from>
    <cdr:to>
      <cdr:x>0.2879</cdr:x>
      <cdr:y>1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1765183" y="563635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i-FI" sz="1100"/>
        </a:p>
      </cdr:txBody>
    </cdr:sp>
  </cdr:relSizeAnchor>
  <cdr:relSizeAnchor xmlns:cdr="http://schemas.openxmlformats.org/drawingml/2006/chartDrawing">
    <cdr:from>
      <cdr:x>0.23566</cdr:x>
      <cdr:y>0.84967</cdr:y>
    </cdr:from>
    <cdr:to>
      <cdr:x>0.3339</cdr:x>
      <cdr:y>1</cdr:y>
    </cdr:to>
    <cdr:sp macro="" textlink="">
      <cdr:nvSpPr>
        <cdr:cNvPr id="3" name="Tekstiruutu 2"/>
        <cdr:cNvSpPr txBox="1"/>
      </cdr:nvSpPr>
      <cdr:spPr>
        <a:xfrm xmlns:a="http://schemas.openxmlformats.org/drawingml/2006/main">
          <a:off x="2193372" y="539167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i-FI" sz="1100"/>
        </a:p>
      </cdr:txBody>
    </cdr:sp>
  </cdr:relSizeAnchor>
  <cdr:relSizeAnchor xmlns:cdr="http://schemas.openxmlformats.org/drawingml/2006/chartDrawing">
    <cdr:from>
      <cdr:x>0.7495</cdr:x>
      <cdr:y>0.96307</cdr:y>
    </cdr:from>
    <cdr:to>
      <cdr:x>1</cdr:x>
      <cdr:y>1</cdr:y>
    </cdr:to>
    <cdr:sp macro="" textlink="'Data 13'!$A$25">
      <cdr:nvSpPr>
        <cdr:cNvPr id="4" name="Tekstiruutu 3"/>
        <cdr:cNvSpPr txBox="1"/>
      </cdr:nvSpPr>
      <cdr:spPr>
        <a:xfrm xmlns:a="http://schemas.openxmlformats.org/drawingml/2006/main">
          <a:off x="7391797" y="6469063"/>
          <a:ext cx="2470547" cy="2480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B3C6992E-7DC4-4F4E-824F-BF6CF1808DE1}" type="TxLink">
            <a:rPr lang="en-US" sz="8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Section for Analytics and Statistics 9.12.2022</a:t>
          </a:fld>
          <a:endParaRPr lang="fi-FI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0.16054</cdr:x>
      <cdr:y>0.86383</cdr:y>
    </cdr:from>
    <cdr:to>
      <cdr:x>0.79304</cdr:x>
      <cdr:y>1</cdr:y>
    </cdr:to>
    <cdr:sp macro="" textlink="">
      <cdr:nvSpPr>
        <cdr:cNvPr id="5" name="Tekstiruutu 4"/>
        <cdr:cNvSpPr txBox="1"/>
      </cdr:nvSpPr>
      <cdr:spPr>
        <a:xfrm xmlns:a="http://schemas.openxmlformats.org/drawingml/2006/main">
          <a:off x="1581150" y="5800725"/>
          <a:ext cx="622935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i-FI" sz="1100"/>
            <a:t> </a:t>
          </a:r>
        </a:p>
      </cdr:txBody>
    </cdr:sp>
  </cdr:relSizeAnchor>
  <cdr:relSizeAnchor xmlns:cdr="http://schemas.openxmlformats.org/drawingml/2006/chartDrawing">
    <cdr:from>
      <cdr:x>0.01643</cdr:x>
      <cdr:y>0.03017</cdr:y>
    </cdr:from>
    <cdr:to>
      <cdr:x>0.98551</cdr:x>
      <cdr:y>0.14326</cdr:y>
    </cdr:to>
    <cdr:grpSp>
      <cdr:nvGrpSpPr>
        <cdr:cNvPr id="9" name="Ryhmä 8">
          <a:extLst xmlns:a="http://schemas.openxmlformats.org/drawingml/2006/main">
            <a:ext uri="{FF2B5EF4-FFF2-40B4-BE49-F238E27FC236}">
              <a16:creationId xmlns:a16="http://schemas.microsoft.com/office/drawing/2014/main" id="{C2179740-4BBA-41DB-8C35-45E8446DAF63}"/>
            </a:ext>
          </a:extLst>
        </cdr:cNvPr>
        <cdr:cNvGrpSpPr/>
      </cdr:nvGrpSpPr>
      <cdr:grpSpPr>
        <a:xfrm xmlns:a="http://schemas.openxmlformats.org/drawingml/2006/main">
          <a:off x="161921" y="203074"/>
          <a:ext cx="9550477" cy="761209"/>
          <a:chOff x="-152252" y="0"/>
          <a:chExt cx="9544289" cy="759361"/>
        </a:xfrm>
      </cdr:grpSpPr>
      <cdr:sp macro="" textlink="'Data 13'!$A$1">
        <cdr:nvSpPr>
          <cdr:cNvPr id="10" name="Text Box 2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-152252" y="0"/>
            <a:ext cx="655940" cy="40510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54864" tIns="50292" rIns="0" bIns="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7D913C1B-F651-4DFD-9429-599AA69BA337}" type="TxLink">
              <a:rPr lang="en-US" sz="2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7.13</a:t>
            </a:fld>
            <a:endParaRPr lang="fi-FI" sz="2400" b="0" i="0" u="none" strike="noStrike" baseline="0">
              <a:solidFill>
                <a:sysClr val="windowText" lastClr="000000"/>
              </a:solidFill>
              <a:latin typeface="Arial"/>
              <a:cs typeface="Arial"/>
            </a:endParaRPr>
          </a:p>
        </cdr:txBody>
      </cdr:sp>
      <cdr:sp macro="" textlink="'Data 13'!$B$1">
        <cdr:nvSpPr>
          <cdr:cNvPr id="11" name="Text Box 2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573453" y="0"/>
            <a:ext cx="8818584" cy="75936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54864" tIns="50292" rIns="0" bIns="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F42F1147-FCF4-4FC0-B3DA-DC824A613BFF}" type="TxLink">
              <a:rPr lang="en-US" sz="2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Share of families with three or more children among families in receipt of child benefit, by region, at year-end 2022</a:t>
            </a:fld>
            <a:endParaRPr lang="fi-FI" sz="2400" b="0" i="0" u="none" strike="noStrike" baseline="0">
              <a:solidFill>
                <a:sysClr val="windowText" lastClr="00000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0.613</cdr:x>
      <cdr:y>0.23515</cdr:y>
    </cdr:from>
    <cdr:to>
      <cdr:x>0.613</cdr:x>
      <cdr:y>0.89744</cdr:y>
    </cdr:to>
    <cdr:cxnSp macro="">
      <cdr:nvCxnSpPr>
        <cdr:cNvPr id="12" name="Suora yhdysviiva 11">
          <a:extLst xmlns:a="http://schemas.openxmlformats.org/drawingml/2006/main">
            <a:ext uri="{FF2B5EF4-FFF2-40B4-BE49-F238E27FC236}">
              <a16:creationId xmlns:a16="http://schemas.microsoft.com/office/drawing/2014/main" id="{D2FBF185-5F13-4B16-8403-6420292FEBAF}"/>
            </a:ext>
          </a:extLst>
        </cdr:cNvPr>
        <cdr:cNvCxnSpPr/>
      </cdr:nvCxnSpPr>
      <cdr:spPr bwMode="auto">
        <a:xfrm xmlns:a="http://schemas.openxmlformats.org/drawingml/2006/main">
          <a:off x="6033407" y="1577195"/>
          <a:ext cx="0" cy="4442104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0.55154</cdr:x>
      <cdr:y>0.18443</cdr:y>
    </cdr:from>
    <cdr:to>
      <cdr:x>0.68913</cdr:x>
      <cdr:y>0.22131</cdr:y>
    </cdr:to>
    <cdr:sp macro="" textlink="'Data 13'!$A$23">
      <cdr:nvSpPr>
        <cdr:cNvPr id="15" name="Tekstiruutu 14"/>
        <cdr:cNvSpPr txBox="1"/>
      </cdr:nvSpPr>
      <cdr:spPr>
        <a:xfrm xmlns:a="http://schemas.openxmlformats.org/drawingml/2006/main">
          <a:off x="5439450" y="1238828"/>
          <a:ext cx="1357035" cy="2477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BCBB0C36-5306-45F0-BDC8-D5FCFF7315F2}" type="TxLink">
            <a:rPr lang="en-US" sz="14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Whole country</a:t>
          </a:fld>
          <a:endParaRPr lang="fi-FI" sz="1100" b="0" i="0" u="none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absoluteAnchor>
    <xdr:pos x="0" y="0"/>
    <xdr:ext cx="9855200" cy="6731000"/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0.93915</cdr:x>
      <cdr:y>0.9238</cdr:y>
    </cdr:from>
    <cdr:to>
      <cdr:x>1</cdr:x>
      <cdr:y>0.97748</cdr:y>
    </cdr:to>
    <cdr:pic>
      <cdr:nvPicPr>
        <cdr:cNvPr id="8" name="Kuva 7">
          <a:extLst xmlns:a="http://schemas.openxmlformats.org/drawingml/2006/main">
            <a:ext uri="{FF2B5EF4-FFF2-40B4-BE49-F238E27FC236}">
              <a16:creationId xmlns:a16="http://schemas.microsoft.com/office/drawing/2014/main" id="{466C0338-67E1-402B-B5A4-58A0D717642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258493" y="6212217"/>
          <a:ext cx="599882" cy="36098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0.18965</cdr:x>
      <cdr:y>0.84967</cdr:y>
    </cdr:from>
    <cdr:to>
      <cdr:x>0.2879</cdr:x>
      <cdr:y>1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1765183" y="563635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i-FI" sz="1100"/>
        </a:p>
      </cdr:txBody>
    </cdr:sp>
  </cdr:relSizeAnchor>
  <cdr:relSizeAnchor xmlns:cdr="http://schemas.openxmlformats.org/drawingml/2006/chartDrawing">
    <cdr:from>
      <cdr:x>0.23566</cdr:x>
      <cdr:y>0.84967</cdr:y>
    </cdr:from>
    <cdr:to>
      <cdr:x>0.3339</cdr:x>
      <cdr:y>1</cdr:y>
    </cdr:to>
    <cdr:sp macro="" textlink="">
      <cdr:nvSpPr>
        <cdr:cNvPr id="3" name="Tekstiruutu 2"/>
        <cdr:cNvSpPr txBox="1"/>
      </cdr:nvSpPr>
      <cdr:spPr>
        <a:xfrm xmlns:a="http://schemas.openxmlformats.org/drawingml/2006/main">
          <a:off x="2193372" y="539167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i-FI" sz="1100"/>
        </a:p>
      </cdr:txBody>
    </cdr:sp>
  </cdr:relSizeAnchor>
  <cdr:relSizeAnchor xmlns:cdr="http://schemas.openxmlformats.org/drawingml/2006/chartDrawing">
    <cdr:from>
      <cdr:x>0.75266</cdr:x>
      <cdr:y>0.97025</cdr:y>
    </cdr:from>
    <cdr:to>
      <cdr:x>1</cdr:x>
      <cdr:y>1</cdr:y>
    </cdr:to>
    <cdr:sp macro="" textlink="'Data 14'!$A$25">
      <cdr:nvSpPr>
        <cdr:cNvPr id="4" name="Tekstiruutu 3"/>
        <cdr:cNvSpPr txBox="1"/>
      </cdr:nvSpPr>
      <cdr:spPr>
        <a:xfrm xmlns:a="http://schemas.openxmlformats.org/drawingml/2006/main">
          <a:off x="7419975" y="6524625"/>
          <a:ext cx="243840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B3C6992E-7DC4-4F4E-824F-BF6CF1808DE1}" type="TxLink">
            <a:rPr lang="en-US" sz="8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Section for Analytics and Statistics 9.12.2022</a:t>
          </a:fld>
          <a:endParaRPr lang="fi-FI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0.16054</cdr:x>
      <cdr:y>0.86383</cdr:y>
    </cdr:from>
    <cdr:to>
      <cdr:x>0.79304</cdr:x>
      <cdr:y>1</cdr:y>
    </cdr:to>
    <cdr:sp macro="" textlink="">
      <cdr:nvSpPr>
        <cdr:cNvPr id="5" name="Tekstiruutu 4"/>
        <cdr:cNvSpPr txBox="1"/>
      </cdr:nvSpPr>
      <cdr:spPr>
        <a:xfrm xmlns:a="http://schemas.openxmlformats.org/drawingml/2006/main">
          <a:off x="1581150" y="5800725"/>
          <a:ext cx="622935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i-FI" sz="1100"/>
            <a:t> </a:t>
          </a:r>
        </a:p>
      </cdr:txBody>
    </cdr:sp>
  </cdr:relSizeAnchor>
  <cdr:relSizeAnchor xmlns:cdr="http://schemas.openxmlformats.org/drawingml/2006/chartDrawing">
    <cdr:from>
      <cdr:x>0.01643</cdr:x>
      <cdr:y>0.03017</cdr:y>
    </cdr:from>
    <cdr:to>
      <cdr:x>0.91296</cdr:x>
      <cdr:y>0.19583</cdr:y>
    </cdr:to>
    <cdr:grpSp>
      <cdr:nvGrpSpPr>
        <cdr:cNvPr id="9" name="Ryhmä 8">
          <a:extLst xmlns:a="http://schemas.openxmlformats.org/drawingml/2006/main">
            <a:ext uri="{FF2B5EF4-FFF2-40B4-BE49-F238E27FC236}">
              <a16:creationId xmlns:a16="http://schemas.microsoft.com/office/drawing/2014/main" id="{F2718A6F-95F6-4FF3-9919-0EC9492F9972}"/>
            </a:ext>
          </a:extLst>
        </cdr:cNvPr>
        <cdr:cNvGrpSpPr/>
      </cdr:nvGrpSpPr>
      <cdr:grpSpPr>
        <a:xfrm xmlns:a="http://schemas.openxmlformats.org/drawingml/2006/main">
          <a:off x="161921" y="203074"/>
          <a:ext cx="8835482" cy="1115058"/>
          <a:chOff x="-152252" y="0"/>
          <a:chExt cx="8829751" cy="1112305"/>
        </a:xfrm>
      </cdr:grpSpPr>
      <cdr:sp macro="" textlink="'Data 14'!$A$1">
        <cdr:nvSpPr>
          <cdr:cNvPr id="10" name="Text Box 2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-152252" y="0"/>
            <a:ext cx="655940" cy="40462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54864" tIns="50292" rIns="0" bIns="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7D913C1B-F651-4DFD-9429-599AA69BA337}" type="TxLink">
              <a:rPr lang="en-US" sz="2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7.14</a:t>
            </a:fld>
            <a:endParaRPr lang="fi-FI" sz="2400" b="0" i="0" u="none" strike="noStrike" baseline="0">
              <a:solidFill>
                <a:sysClr val="windowText" lastClr="000000"/>
              </a:solidFill>
              <a:latin typeface="Arial"/>
              <a:cs typeface="Arial"/>
            </a:endParaRPr>
          </a:p>
        </cdr:txBody>
      </cdr:sp>
      <cdr:sp macro="" textlink="'Data 14'!$B$1">
        <cdr:nvSpPr>
          <cdr:cNvPr id="11" name="Text Box 2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573453" y="0"/>
            <a:ext cx="8104046" cy="1112305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54864" tIns="50292" rIns="0" bIns="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F42F1147-FCF4-4FC0-B3DA-DC824A613BFF}" type="TxLink">
              <a:rPr lang="en-US" sz="2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Share of children in receipt of child maintenance allowance in total child population between ages 0 and 17, by region, at year-end 2022</a:t>
            </a:fld>
            <a:endParaRPr lang="fi-FI" sz="2400" b="0" i="0" u="none" strike="noStrike" baseline="0">
              <a:solidFill>
                <a:sysClr val="windowText" lastClr="00000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0.68605</cdr:x>
      <cdr:y>0.23515</cdr:y>
    </cdr:from>
    <cdr:to>
      <cdr:x>0.68605</cdr:x>
      <cdr:y>0.89744</cdr:y>
    </cdr:to>
    <cdr:cxnSp macro="">
      <cdr:nvCxnSpPr>
        <cdr:cNvPr id="12" name="Suora yhdysviiva 11">
          <a:extLst xmlns:a="http://schemas.openxmlformats.org/drawingml/2006/main">
            <a:ext uri="{FF2B5EF4-FFF2-40B4-BE49-F238E27FC236}">
              <a16:creationId xmlns:a16="http://schemas.microsoft.com/office/drawing/2014/main" id="{6EE1E968-F5AD-4A75-940A-B51D790CCEEE}"/>
            </a:ext>
          </a:extLst>
        </cdr:cNvPr>
        <cdr:cNvCxnSpPr/>
      </cdr:nvCxnSpPr>
      <cdr:spPr bwMode="auto">
        <a:xfrm xmlns:a="http://schemas.openxmlformats.org/drawingml/2006/main">
          <a:off x="6756789" y="1579062"/>
          <a:ext cx="0" cy="444736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0.61715</cdr:x>
      <cdr:y>0.18886</cdr:y>
    </cdr:from>
    <cdr:to>
      <cdr:x>0.75266</cdr:x>
      <cdr:y>0.22574</cdr:y>
    </cdr:to>
    <cdr:sp macro="" textlink="'Data 14'!$A$23">
      <cdr:nvSpPr>
        <cdr:cNvPr id="15" name="Tekstiruutu 14"/>
        <cdr:cNvSpPr txBox="1"/>
      </cdr:nvSpPr>
      <cdr:spPr>
        <a:xfrm xmlns:a="http://schemas.openxmlformats.org/drawingml/2006/main">
          <a:off x="6084069" y="1270017"/>
          <a:ext cx="1335906" cy="2480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BCBB0C36-5306-45F0-BDC8-D5FCFF7315F2}" type="TxLink">
            <a:rPr lang="en-US" sz="14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Whole country</a:t>
          </a:fld>
          <a:endParaRPr lang="fi-FI" sz="1100" b="0" i="0" u="none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0.56724</cdr:x>
      <cdr:y>0.20704</cdr:y>
    </cdr:from>
    <cdr:to>
      <cdr:x>0.84524</cdr:x>
      <cdr:y>0.25804</cdr:y>
    </cdr:to>
    <cdr:sp macro="" textlink="'Data 2'!$B$4">
      <cdr:nvSpPr>
        <cdr:cNvPr id="2049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590234" y="1393586"/>
          <a:ext cx="2739746" cy="3432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0C9A136C-0E2D-4709-B218-3B9D6E3FCBC7}" type="TxLink">
            <a:rPr lang="fi-FI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At 2022 prices</a:t>
          </a:fld>
          <a:endParaRPr lang="fi-FI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0.47425</cdr:x>
      <cdr:y>0.5455</cdr:y>
    </cdr:from>
    <cdr:to>
      <cdr:x>0.65675</cdr:x>
      <cdr:y>0.60225</cdr:y>
    </cdr:to>
    <cdr:sp macro="" textlink="'Data 2'!$C$4">
      <cdr:nvSpPr>
        <cdr:cNvPr id="2050" name="Text Box 2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4679852" y="3668297"/>
          <a:ext cx="1800891" cy="3816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45720" tIns="36576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F2B32B2E-8A1E-4EAF-A820-BE4EA0948F61}" type="TxLink">
            <a:rPr lang="fi-FI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Nominal value</a:t>
          </a:fld>
          <a:endParaRPr lang="fi-FI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0.75652</cdr:x>
      <cdr:y>0.97167</cdr:y>
    </cdr:from>
    <cdr:to>
      <cdr:x>0.99772</cdr:x>
      <cdr:y>0.99264</cdr:y>
    </cdr:to>
    <cdr:sp macro="" textlink="'Data 2'!$A$56">
      <cdr:nvSpPr>
        <cdr:cNvPr id="2051" name="Text Box 3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458075" y="6534150"/>
          <a:ext cx="2377823" cy="1410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E9A231CA-8444-483B-BBEF-EF0E92E725FB}" type="TxLink">
            <a:rPr lang="fi-F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Section for Analytics and Statistics 9.12.2022</a:t>
          </a:fld>
          <a:endParaRPr lang="fi-FI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0.26075</cdr:x>
      <cdr:y>0.9605</cdr:y>
    </cdr:from>
    <cdr:to>
      <cdr:x>0.728</cdr:x>
      <cdr:y>0.9945</cdr:y>
    </cdr:to>
    <cdr:sp macro="" textlink="'Data 2'!$A$57">
      <cdr:nvSpPr>
        <cdr:cNvPr id="2052" name="Text Box 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2573055" y="6459026"/>
          <a:ext cx="4610776" cy="228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2860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8F7A040A-1202-4775-928B-4A51D4F79219}" type="TxLink">
            <a:rPr lang="fi-FI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 </a:t>
          </a:fld>
          <a:endParaRPr lang="fi-FI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0.05592</cdr:x>
      <cdr:y>0.11134</cdr:y>
    </cdr:from>
    <cdr:to>
      <cdr:x>0.14272</cdr:x>
      <cdr:y>0.14685</cdr:y>
    </cdr:to>
    <cdr:sp macro="" textlink="'Data 2'!$B$3:$C$3">
      <cdr:nvSpPr>
        <cdr:cNvPr id="2053" name="Text Box 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51243" y="748732"/>
          <a:ext cx="855747" cy="2387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AA919850-2327-4B64-81AA-0E303908BAE3}" type="TxLink">
            <a:rPr lang="fi-FI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Million euros</a:t>
          </a:fld>
          <a:endParaRPr lang="fi-FI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0.93933</cdr:x>
      <cdr:y>0.92246</cdr:y>
    </cdr:from>
    <cdr:to>
      <cdr:x>1</cdr:x>
      <cdr:y>0.97602</cdr:y>
    </cdr:to>
    <cdr:pic>
      <cdr:nvPicPr>
        <cdr:cNvPr id="9" name="chart">
          <a:extLst xmlns:a="http://schemas.openxmlformats.org/drawingml/2006/main">
            <a:ext uri="{FF2B5EF4-FFF2-40B4-BE49-F238E27FC236}">
              <a16:creationId xmlns:a16="http://schemas.microsoft.com/office/drawing/2014/main" id="{81C39A6A-DE36-4B5D-9123-9892DFAEB35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9260267" y="6203225"/>
          <a:ext cx="598108" cy="36017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0.05604</cdr:x>
      <cdr:y>0.02593</cdr:y>
    </cdr:from>
    <cdr:to>
      <cdr:x>0.9772</cdr:x>
      <cdr:y>0.08619</cdr:y>
    </cdr:to>
    <cdr:grpSp>
      <cdr:nvGrpSpPr>
        <cdr:cNvPr id="11" name="Ryhmä 10">
          <a:extLst xmlns:a="http://schemas.openxmlformats.org/drawingml/2006/main">
            <a:ext uri="{FF2B5EF4-FFF2-40B4-BE49-F238E27FC236}">
              <a16:creationId xmlns:a16="http://schemas.microsoft.com/office/drawing/2014/main" id="{14C5BDF6-96EC-42C3-88FC-F557D18863AE}"/>
            </a:ext>
          </a:extLst>
        </cdr:cNvPr>
        <cdr:cNvGrpSpPr/>
      </cdr:nvGrpSpPr>
      <cdr:grpSpPr>
        <a:xfrm xmlns:a="http://schemas.openxmlformats.org/drawingml/2006/main">
          <a:off x="552285" y="174535"/>
          <a:ext cx="9078216" cy="405610"/>
          <a:chOff x="0" y="0"/>
          <a:chExt cx="8793100" cy="404652"/>
        </a:xfrm>
      </cdr:grpSpPr>
      <cdr:sp macro="" textlink="'Data 2'!$A$1">
        <cdr:nvSpPr>
          <cdr:cNvPr id="12" name="Text Box 2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0"/>
            <a:ext cx="655940" cy="40465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54864" tIns="50292" rIns="0" bIns="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B9BA01D3-DCCC-4CDF-A8B8-5ED36D1D8FF7}" type="TxLink">
              <a:rPr lang="en-US" sz="2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7.2</a:t>
            </a:fld>
            <a:endParaRPr lang="fi-FI" sz="2400" b="0" i="0" u="none" strike="noStrike" baseline="0">
              <a:solidFill>
                <a:sysClr val="windowText" lastClr="000000"/>
              </a:solidFill>
              <a:latin typeface="Arial"/>
              <a:cs typeface="Arial"/>
            </a:endParaRPr>
          </a:p>
        </cdr:txBody>
      </cdr:sp>
      <cdr:sp macro="" textlink="'Data 2'!$B$2">
        <cdr:nvSpPr>
          <cdr:cNvPr id="13" name="Text Box 2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573454" y="0"/>
            <a:ext cx="8219646" cy="40465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54864" tIns="50292" rIns="0" bIns="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7670E0F8-B74C-433D-B2D7-96B2FEFD559F}" type="TxLink">
              <a:rPr lang="en-US" sz="2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Expenditure on maternity grants 1975–2022</a:t>
            </a:fld>
            <a:endParaRPr lang="fi-FI" sz="2400" b="0" i="0" u="none" strike="noStrike" baseline="0">
              <a:solidFill>
                <a:sysClr val="windowText" lastClr="000000"/>
              </a:solidFill>
              <a:latin typeface="Arial"/>
              <a:cs typeface="Arial"/>
            </a:endParaRPr>
          </a:p>
        </cdr:txBody>
      </cdr: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855200" cy="6731000"/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0.04163</cdr:x>
      <cdr:y>0.24328</cdr:y>
    </cdr:from>
    <cdr:to>
      <cdr:x>0.43865</cdr:x>
      <cdr:y>0.92786</cdr:y>
    </cdr:to>
    <cdr:graphicFrame macro="">
      <cdr:nvGraphicFramePr>
        <cdr:cNvPr id="3705" name="Chart 633">
          <a:extLst xmlns:a="http://schemas.openxmlformats.org/drawingml/2006/main">
            <a:ext uri="{FF2B5EF4-FFF2-40B4-BE49-F238E27FC236}">
              <a16:creationId xmlns:a16="http://schemas.microsoft.com/office/drawing/2014/main" id="{58A618A8-5872-49A3-9B71-892C6757F150}"/>
            </a:ext>
          </a:extLst>
        </cdr:cNvPr>
        <cdr:cNvGraphicFramePr>
          <a:graphicFrameLocks xmlns:a="http://schemas.openxmlformats.org/drawingml/2006/main"/>
        </cdr:cNvGraphicFramePr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cdr:graphicFrame>
  </cdr:relSizeAnchor>
  <cdr:relSizeAnchor xmlns:cdr="http://schemas.openxmlformats.org/drawingml/2006/chartDrawing">
    <cdr:from>
      <cdr:x>0.4661</cdr:x>
      <cdr:y>0.24187</cdr:y>
    </cdr:from>
    <cdr:to>
      <cdr:x>0.80361</cdr:x>
      <cdr:y>0.92645</cdr:y>
    </cdr:to>
    <cdr:graphicFrame macro="">
      <cdr:nvGraphicFramePr>
        <cdr:cNvPr id="3706" name="Chart 634">
          <a:extLst xmlns:a="http://schemas.openxmlformats.org/drawingml/2006/main">
            <a:ext uri="{FF2B5EF4-FFF2-40B4-BE49-F238E27FC236}">
              <a16:creationId xmlns:a16="http://schemas.microsoft.com/office/drawing/2014/main" id="{E160238B-9250-4DA6-8335-1452639B7573}"/>
            </a:ext>
          </a:extLst>
        </cdr:cNvPr>
        <cdr:cNvGraphicFramePr>
          <a:graphicFrameLocks xmlns:a="http://schemas.openxmlformats.org/drawingml/2006/main"/>
        </cdr:cNvGraphicFramePr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cdr:graphicFrame>
  </cdr:relSizeAnchor>
  <cdr:relSizeAnchor xmlns:cdr="http://schemas.openxmlformats.org/drawingml/2006/chartDrawing">
    <cdr:from>
      <cdr:x>0.75556</cdr:x>
      <cdr:y>0.97167</cdr:y>
    </cdr:from>
    <cdr:to>
      <cdr:x>0.99482</cdr:x>
      <cdr:y>0.9925</cdr:y>
    </cdr:to>
    <cdr:sp macro="" textlink="'Data 3'!$A$13">
      <cdr:nvSpPr>
        <cdr:cNvPr id="3077" name="Text Box 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448550" y="6534149"/>
          <a:ext cx="2358759" cy="1400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8AC43B7D-CFD2-4F5E-AB64-068CE4814525}" type="TxLink">
            <a:rPr lang="fi-F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Section for Analytics and Statistics 9.12.2022</a:t>
          </a:fld>
          <a:endParaRPr lang="fi-FI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</cdr:x>
      <cdr:y>0.97016</cdr:y>
    </cdr:from>
    <cdr:to>
      <cdr:x>0.00716</cdr:x>
      <cdr:y>1</cdr:y>
    </cdr:to>
    <cdr:sp macro="" textlink="'Data 3'!$A$14">
      <cdr:nvSpPr>
        <cdr:cNvPr id="3078" name="Text Box 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0" y="6620104"/>
          <a:ext cx="70469" cy="2001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C43684F2-B6D1-4835-B0D0-9D5FEC3CB3AA}" type="TxLink">
            <a:rPr lang="fi-FI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fi-FI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0.82005</cdr:x>
      <cdr:y>0.45931</cdr:y>
    </cdr:from>
    <cdr:to>
      <cdr:x>0.9913</cdr:x>
      <cdr:y>0.61048</cdr:y>
    </cdr:to>
    <cdr:grpSp>
      <cdr:nvGrpSpPr>
        <cdr:cNvPr id="2" name="Ryhmä 1">
          <a:extLst xmlns:a="http://schemas.openxmlformats.org/drawingml/2006/main">
            <a:ext uri="{FF2B5EF4-FFF2-40B4-BE49-F238E27FC236}">
              <a16:creationId xmlns:a16="http://schemas.microsoft.com/office/drawing/2014/main" id="{E5EA34FC-E2FC-4ED1-B660-61EFE252EF0F}"/>
            </a:ext>
          </a:extLst>
        </cdr:cNvPr>
        <cdr:cNvGrpSpPr/>
      </cdr:nvGrpSpPr>
      <cdr:grpSpPr>
        <a:xfrm xmlns:a="http://schemas.openxmlformats.org/drawingml/2006/main">
          <a:off x="8081757" y="3091616"/>
          <a:ext cx="1687703" cy="1017525"/>
          <a:chOff x="3510032" y="727941"/>
          <a:chExt cx="1686619" cy="1015067"/>
        </a:xfrm>
      </cdr:grpSpPr>
      <cdr:sp macro="" textlink="'Data 3'!$C$4">
        <cdr:nvSpPr>
          <cdr:cNvPr id="3082" name="Text Box 10"/>
          <cdr:cNvSpPr txBox="1">
            <a:spLocks xmlns:a="http://schemas.openxmlformats.org/drawingml/2006/main" noChangeArrowheads="1" noTextEdit="1"/>
          </cdr:cNvSpPr>
        </cdr:nvSpPr>
        <cdr:spPr bwMode="auto">
          <a:xfrm xmlns:a="http://schemas.openxmlformats.org/drawingml/2006/main">
            <a:off x="3884205" y="1255418"/>
            <a:ext cx="1312446" cy="48759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wrap="square" lIns="36576" tIns="32004" rIns="0" bIns="0" anchor="t" upright="1"/>
          <a:lstStyle xmlns:a="http://schemas.openxmlformats.org/drawingml/2006/main"/>
          <a:p xmlns:a="http://schemas.openxmlformats.org/drawingml/2006/main">
            <a:pPr algn="l" rtl="0">
              <a:defRPr sz="1000"/>
            </a:pPr>
            <a:fld id="{D16D0B97-9AB8-4413-92A0-CF516C6D03F4}" type="TxLink">
              <a:rPr lang="fi-FI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Maternity pack/ cash benefit</a:t>
            </a:fld>
            <a:endParaRPr lang="fi-FI" sz="1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dr:txBody>
      </cdr:sp>
      <cdr:sp macro="" textlink="'Data 3'!$D$4">
        <cdr:nvSpPr>
          <cdr:cNvPr id="3083" name="Text Box 11"/>
          <cdr:cNvSpPr txBox="1">
            <a:spLocks xmlns:a="http://schemas.openxmlformats.org/drawingml/2006/main" noChangeArrowheads="1" noTextEdit="1"/>
          </cdr:cNvSpPr>
        </cdr:nvSpPr>
        <cdr:spPr bwMode="auto">
          <a:xfrm xmlns:a="http://schemas.openxmlformats.org/drawingml/2006/main">
            <a:off x="3939344" y="727941"/>
            <a:ext cx="1228761" cy="46343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wrap="square" lIns="36576" tIns="32004" rIns="0" bIns="0" anchor="t" upright="1"/>
          <a:lstStyle xmlns:a="http://schemas.openxmlformats.org/drawingml/2006/main"/>
          <a:p xmlns:a="http://schemas.openxmlformats.org/drawingml/2006/main">
            <a:pPr algn="l" rtl="0">
              <a:defRPr sz="1000"/>
            </a:pPr>
            <a:fld id="{123D574C-1C4B-4496-8105-5A854CEA17E2}" type="TxLink">
              <a:rPr lang="fi-FI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Cash benefit only</a:t>
            </a:fld>
            <a:endParaRPr lang="fi-FI" sz="1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dr:txBody>
      </cdr:sp>
      <cdr:sp macro="" textlink="">
        <cdr:nvSpPr>
          <cdr:cNvPr id="3084" name="Rectangle 12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510032" y="1308845"/>
            <a:ext cx="329936" cy="176272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accent3">
              <a:lumMod val="60000"/>
              <a:lumOff val="40000"/>
            </a:schemeClr>
          </a:solidFill>
          <a:ln xmlns:a="http://schemas.openxmlformats.org/drawingml/2006/main" w="9525">
            <a:solidFill>
              <a:srgbClr val="000000"/>
            </a:solidFill>
            <a:miter lim="800000"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fi-FI"/>
          </a:p>
        </cdr:txBody>
      </cdr:sp>
      <cdr:sp macro="" textlink="">
        <cdr:nvSpPr>
          <cdr:cNvPr id="3085" name="Rectangle 13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513380" y="787977"/>
            <a:ext cx="315670" cy="201317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accent2">
              <a:lumMod val="60000"/>
              <a:lumOff val="40000"/>
            </a:schemeClr>
          </a:solidFill>
          <a:ln xmlns:a="http://schemas.openxmlformats.org/drawingml/2006/main" w="9525">
            <a:solidFill>
              <a:srgbClr val="000000"/>
            </a:solidFill>
            <a:miter lim="800000"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fi-FI"/>
          </a:p>
        </cdr:txBody>
      </cdr:sp>
    </cdr:grpSp>
  </cdr:relSizeAnchor>
  <cdr:relSizeAnchor xmlns:cdr="http://schemas.openxmlformats.org/drawingml/2006/chartDrawing">
    <cdr:from>
      <cdr:x>0.93933</cdr:x>
      <cdr:y>0.91676</cdr:y>
    </cdr:from>
    <cdr:to>
      <cdr:x>1</cdr:x>
      <cdr:y>0.97032</cdr:y>
    </cdr:to>
    <cdr:pic>
      <cdr:nvPicPr>
        <cdr:cNvPr id="17" name="chart">
          <a:extLst xmlns:a="http://schemas.openxmlformats.org/drawingml/2006/main">
            <a:ext uri="{FF2B5EF4-FFF2-40B4-BE49-F238E27FC236}">
              <a16:creationId xmlns:a16="http://schemas.microsoft.com/office/drawing/2014/main" id="{1EC52E54-6656-491D-AE22-4B760357ED1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9260267" y="6164895"/>
          <a:ext cx="598108" cy="36017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0.03188</cdr:x>
      <cdr:y>0.02452</cdr:y>
    </cdr:from>
    <cdr:to>
      <cdr:x>0.96464</cdr:x>
      <cdr:y>0.13748</cdr:y>
    </cdr:to>
    <cdr:grpSp>
      <cdr:nvGrpSpPr>
        <cdr:cNvPr id="18" name="Ryhmä 17">
          <a:extLst xmlns:a="http://schemas.openxmlformats.org/drawingml/2006/main">
            <a:ext uri="{FF2B5EF4-FFF2-40B4-BE49-F238E27FC236}">
              <a16:creationId xmlns:a16="http://schemas.microsoft.com/office/drawing/2014/main" id="{97F773DD-44E1-4FA1-814C-55AF98543E39}"/>
            </a:ext>
          </a:extLst>
        </cdr:cNvPr>
        <cdr:cNvGrpSpPr/>
      </cdr:nvGrpSpPr>
      <cdr:grpSpPr>
        <a:xfrm xmlns:a="http://schemas.openxmlformats.org/drawingml/2006/main">
          <a:off x="314184" y="165044"/>
          <a:ext cx="9192536" cy="760334"/>
          <a:chOff x="0" y="0"/>
          <a:chExt cx="8793100" cy="758522"/>
        </a:xfrm>
      </cdr:grpSpPr>
      <cdr:sp macro="" textlink="'Data 3'!$A$1">
        <cdr:nvSpPr>
          <cdr:cNvPr id="19" name="Text Box 2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0"/>
            <a:ext cx="655940" cy="40465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54864" tIns="50292" rIns="0" bIns="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6AF6D2D6-E536-4C31-A8A5-7C5BA7DF597F}" type="TxLink">
              <a:rPr lang="en-US" sz="2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7.3</a:t>
            </a:fld>
            <a:endParaRPr lang="fi-FI" sz="2400" b="0" i="0" u="none" strike="noStrike" baseline="0">
              <a:solidFill>
                <a:sysClr val="windowText" lastClr="000000"/>
              </a:solidFill>
              <a:latin typeface="Arial"/>
              <a:cs typeface="Arial"/>
            </a:endParaRPr>
          </a:p>
        </cdr:txBody>
      </cdr:sp>
      <cdr:sp macro="" textlink="'Data 3'!$B$1">
        <cdr:nvSpPr>
          <cdr:cNvPr id="20" name="Text Box 2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573454" y="0"/>
            <a:ext cx="8219646" cy="75852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54864" tIns="50292" rIns="0" bIns="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9EA1E0B9-978F-4081-BAA9-D6D8CA2FFAE8}" type="TxLink">
              <a:rPr lang="en-US" sz="2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Maternity grants according to interpregnancy interval and number of children in the family, 2022</a:t>
            </a:fld>
            <a:endParaRPr lang="fi-FI" sz="2400" b="0" i="0" u="none" strike="noStrike" baseline="0">
              <a:solidFill>
                <a:sysClr val="windowText" lastClr="000000"/>
              </a:solidFill>
              <a:latin typeface="Arial"/>
              <a:cs typeface="Arial"/>
            </a:endParaRPr>
          </a:p>
        </cdr:txBody>
      </cdr:sp>
    </cdr:grp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0.85327</cdr:y>
    </cdr:from>
    <cdr:to>
      <cdr:x>1</cdr:x>
      <cdr:y>0.91738</cdr:y>
    </cdr:to>
    <cdr:sp macro="" textlink="'Data 3'!$A$3:$B$4">
      <cdr:nvSpPr>
        <cdr:cNvPr id="3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670300"/>
          <a:ext cx="3913959" cy="2757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fld id="{CEC0C852-2157-4A18-A9BA-8438B099044C}" type="TxLink">
            <a:rPr lang="en-U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Interpregnancy interval in years</a:t>
          </a:fld>
          <a:endParaRPr lang="fi-FI" sz="24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0.84709</cdr:y>
    </cdr:from>
    <cdr:to>
      <cdr:x>1</cdr:x>
      <cdr:y>0.91083</cdr:y>
    </cdr:to>
    <cdr:sp macro="" textlink="'Data 3'!$F$3:$F$4">
      <cdr:nvSpPr>
        <cdr:cNvPr id="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665078"/>
          <a:ext cx="3327375" cy="2757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fld id="{ABB1981B-E7C3-4B99-8ED3-47339C6BCD06}" type="TxLink">
            <a:rPr lang="en-U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Number of children in the family</a:t>
          </a:fld>
          <a:endParaRPr lang="fi-FI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855200" cy="6731000"/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ema">
  <a:themeElements>
    <a:clrScheme name="Lapsiperhe-etuu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3580"/>
      </a:accent1>
      <a:accent2>
        <a:srgbClr val="1A667A"/>
      </a:accent2>
      <a:accent3>
        <a:srgbClr val="E5673E"/>
      </a:accent3>
      <a:accent4>
        <a:srgbClr val="3E7664"/>
      </a:accent4>
      <a:accent5>
        <a:srgbClr val="A95153"/>
      </a:accent5>
      <a:accent6>
        <a:srgbClr val="FDB91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  <a:txDef>
      <a:spPr/>
      <a:bodyPr wrap="none" rtlCol="0"/>
      <a:lstStyle>
        <a:defPPr>
          <a:defRPr sz="800" b="0" i="0" u="none" strike="noStrike">
            <a:solidFill>
              <a:srgbClr val="000000"/>
            </a:solidFill>
            <a:latin typeface="Arial"/>
            <a:cs typeface="Arial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2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2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24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26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28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3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://raportit.kela.fi/linkki/84491583" TargetMode="External"/><Relationship Id="rId1" Type="http://schemas.openxmlformats.org/officeDocument/2006/relationships/hyperlink" Target="http://raportit.kela.fi/linkki/71042367" TargetMode="External"/><Relationship Id="rId4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ul1"/>
  <dimension ref="A1:J47"/>
  <sheetViews>
    <sheetView tabSelected="1" zoomScaleNormal="100" workbookViewId="0"/>
  </sheetViews>
  <sheetFormatPr defaultColWidth="9.1796875" defaultRowHeight="15.5" x14ac:dyDescent="0.35"/>
  <cols>
    <col min="1" max="1" width="6.7265625" style="17" customWidth="1"/>
    <col min="2" max="2" width="9.7265625" style="11" bestFit="1" customWidth="1"/>
    <col min="3" max="3" width="9.1796875" style="12"/>
    <col min="4" max="4" width="9.1796875" style="11"/>
    <col min="5" max="5" width="9.1796875" style="12"/>
    <col min="6" max="6" width="42.453125" style="12" customWidth="1"/>
    <col min="7" max="16384" width="9.1796875" style="1"/>
  </cols>
  <sheetData>
    <row r="1" spans="1:10" s="15" customFormat="1" ht="11.5" x14ac:dyDescent="0.25">
      <c r="A1" s="15" t="s">
        <v>47</v>
      </c>
      <c r="C1" s="91"/>
      <c r="D1" s="91"/>
      <c r="E1" s="91"/>
    </row>
    <row r="2" spans="1:10" s="15" customFormat="1" ht="12.5" x14ac:dyDescent="0.25">
      <c r="A2" t="s">
        <v>25</v>
      </c>
      <c r="C2" s="91"/>
      <c r="D2" s="91"/>
      <c r="E2" s="91"/>
    </row>
    <row r="3" spans="1:10" ht="15" customHeight="1" x14ac:dyDescent="0.35"/>
    <row r="4" spans="1:10" ht="15" customHeight="1" x14ac:dyDescent="0.35"/>
    <row r="5" spans="1:10" s="16" customFormat="1" ht="18" customHeight="1" x14ac:dyDescent="0.25">
      <c r="A5" s="18" t="s">
        <v>139</v>
      </c>
      <c r="C5" s="92"/>
      <c r="D5" s="92"/>
      <c r="E5" s="92"/>
    </row>
    <row r="6" spans="1:10" ht="15.75" customHeight="1" x14ac:dyDescent="0.35">
      <c r="A6" s="19"/>
      <c r="B6" s="13"/>
    </row>
    <row r="7" spans="1:10" ht="30" customHeight="1" x14ac:dyDescent="0.25">
      <c r="A7" s="69" t="str">
        <f>'Data 1'!A1</f>
        <v>7.1</v>
      </c>
      <c r="B7" s="245" t="str">
        <f>'Data 1'!B1&amp;""</f>
        <v>Recipients of maternity grant 
(no. of children for whom paid) 1974–2022</v>
      </c>
      <c r="C7" s="245"/>
      <c r="D7" s="245"/>
      <c r="E7" s="245"/>
      <c r="F7" s="245"/>
      <c r="G7" s="70"/>
      <c r="H7" s="70"/>
      <c r="I7" s="70"/>
      <c r="J7" s="70"/>
    </row>
    <row r="8" spans="1:10" ht="15.75" customHeight="1" x14ac:dyDescent="0.35">
      <c r="A8" s="24"/>
      <c r="C8" s="224" t="s">
        <v>48</v>
      </c>
      <c r="D8" s="14"/>
      <c r="E8" s="224" t="s">
        <v>49</v>
      </c>
    </row>
    <row r="9" spans="1:10" ht="15.75" customHeight="1" x14ac:dyDescent="0.35">
      <c r="A9" s="24"/>
      <c r="C9" s="93"/>
      <c r="D9" s="14"/>
      <c r="E9" s="93"/>
    </row>
    <row r="10" spans="1:10" ht="15.75" customHeight="1" x14ac:dyDescent="0.35">
      <c r="A10" s="69" t="str">
        <f>'Data 2'!A1</f>
        <v>7.2</v>
      </c>
      <c r="B10" s="70" t="str">
        <f>'Data 2'!B1&amp;""</f>
        <v>Expenditure on maternity grants 1973–2022</v>
      </c>
    </row>
    <row r="11" spans="1:10" ht="15.75" customHeight="1" x14ac:dyDescent="0.35">
      <c r="A11" s="24"/>
      <c r="C11" s="224" t="s">
        <v>48</v>
      </c>
      <c r="D11" s="14"/>
      <c r="E11" s="224" t="s">
        <v>49</v>
      </c>
    </row>
    <row r="12" spans="1:10" ht="15.75" customHeight="1" x14ac:dyDescent="0.35">
      <c r="A12" s="24"/>
      <c r="C12" s="94"/>
      <c r="D12" s="14"/>
      <c r="E12" s="94"/>
    </row>
    <row r="13" spans="1:10" ht="30.75" customHeight="1" x14ac:dyDescent="0.35">
      <c r="A13" s="71" t="str">
        <f>'Data 3'!A1</f>
        <v>7.3</v>
      </c>
      <c r="B13" s="246" t="str">
        <f>'Data 3'!B1&amp;""</f>
        <v>Maternity grants according to interpregnancy interval and number of children in the family, 2022</v>
      </c>
      <c r="C13" s="246"/>
      <c r="D13" s="246"/>
      <c r="E13" s="246"/>
      <c r="F13" s="246"/>
    </row>
    <row r="14" spans="1:10" x14ac:dyDescent="0.35">
      <c r="A14" s="25"/>
      <c r="C14" s="224" t="s">
        <v>48</v>
      </c>
      <c r="D14" s="14"/>
      <c r="E14" s="224" t="s">
        <v>49</v>
      </c>
    </row>
    <row r="15" spans="1:10" x14ac:dyDescent="0.35">
      <c r="A15" s="25"/>
    </row>
    <row r="16" spans="1:10" x14ac:dyDescent="0.35">
      <c r="A16" s="69" t="str">
        <f>'Data 4'!A1</f>
        <v>7.4</v>
      </c>
      <c r="B16" s="70" t="str">
        <f>'Data 4'!B1&amp;""</f>
        <v>Recipients of child benefit (children and families) 1948–2022</v>
      </c>
    </row>
    <row r="17" spans="1:5" x14ac:dyDescent="0.35">
      <c r="A17" s="26"/>
      <c r="C17" s="224" t="s">
        <v>48</v>
      </c>
      <c r="D17" s="14"/>
      <c r="E17" s="224" t="s">
        <v>49</v>
      </c>
    </row>
    <row r="18" spans="1:5" x14ac:dyDescent="0.35">
      <c r="A18" s="26"/>
    </row>
    <row r="19" spans="1:5" x14ac:dyDescent="0.35">
      <c r="A19" s="69" t="str">
        <f>'Data 5'!A1</f>
        <v>7.5</v>
      </c>
      <c r="B19" s="70" t="str">
        <f>'Data 5'!B1&amp;""</f>
        <v>Recipient families according to number of children, at year-end 2022</v>
      </c>
    </row>
    <row r="20" spans="1:5" x14ac:dyDescent="0.35">
      <c r="A20" s="26"/>
      <c r="C20" s="224" t="s">
        <v>48</v>
      </c>
      <c r="D20" s="14"/>
      <c r="E20" s="224" t="s">
        <v>49</v>
      </c>
    </row>
    <row r="21" spans="1:5" x14ac:dyDescent="0.35">
      <c r="A21" s="26"/>
    </row>
    <row r="22" spans="1:5" x14ac:dyDescent="0.35">
      <c r="A22" s="69" t="str">
        <f>'Data 6'!A1</f>
        <v>7.6</v>
      </c>
      <c r="B22" s="70" t="str">
        <f>'Data 6'!B1&amp;""</f>
        <v>Payments of child benefit 1948–2022</v>
      </c>
    </row>
    <row r="23" spans="1:5" x14ac:dyDescent="0.35">
      <c r="A23" s="26"/>
      <c r="C23" s="224" t="s">
        <v>48</v>
      </c>
      <c r="D23" s="14"/>
      <c r="E23" s="224" t="s">
        <v>49</v>
      </c>
    </row>
    <row r="24" spans="1:5" x14ac:dyDescent="0.35">
      <c r="A24" s="26"/>
    </row>
    <row r="25" spans="1:5" x14ac:dyDescent="0.35">
      <c r="A25" s="69" t="str">
        <f>'Data 7'!A1</f>
        <v>7.7</v>
      </c>
      <c r="B25" s="70" t="str">
        <f>'Data 7'!B1&amp;""</f>
        <v>Child care allowances: 
Number of recipients, 1985–2022</v>
      </c>
    </row>
    <row r="26" spans="1:5" x14ac:dyDescent="0.35">
      <c r="A26" s="26"/>
      <c r="C26" s="224" t="s">
        <v>48</v>
      </c>
      <c r="D26" s="14"/>
      <c r="E26" s="224" t="s">
        <v>49</v>
      </c>
    </row>
    <row r="27" spans="1:5" x14ac:dyDescent="0.35">
      <c r="A27" s="26"/>
    </row>
    <row r="28" spans="1:5" x14ac:dyDescent="0.35">
      <c r="A28" s="69" t="str">
        <f>'Data 8'!A1</f>
        <v>7.8</v>
      </c>
      <c r="B28" s="70" t="str">
        <f>'Data 8'!B1&amp;""</f>
        <v>Expenditure on child care allowances 1985–2022</v>
      </c>
    </row>
    <row r="29" spans="1:5" x14ac:dyDescent="0.35">
      <c r="A29" s="26"/>
      <c r="C29" s="224" t="s">
        <v>48</v>
      </c>
      <c r="D29" s="14"/>
      <c r="E29" s="224" t="s">
        <v>49</v>
      </c>
    </row>
    <row r="30" spans="1:5" x14ac:dyDescent="0.35">
      <c r="A30" s="26"/>
    </row>
    <row r="31" spans="1:5" x14ac:dyDescent="0.35">
      <c r="A31" s="69" t="str">
        <f>'Data 9'!A1</f>
        <v>7.9</v>
      </c>
      <c r="B31" s="70" t="str">
        <f>'Data 9'!B1&amp;""</f>
        <v>Benefits for families with children paid out by Kela in 2022</v>
      </c>
    </row>
    <row r="32" spans="1:5" x14ac:dyDescent="0.35">
      <c r="A32" s="24"/>
      <c r="C32" s="224" t="s">
        <v>48</v>
      </c>
      <c r="D32" s="14"/>
      <c r="E32" s="224" t="s">
        <v>49</v>
      </c>
    </row>
    <row r="33" spans="1:6" x14ac:dyDescent="0.35">
      <c r="A33" s="24"/>
      <c r="C33" s="94"/>
      <c r="D33" s="14"/>
      <c r="E33" s="94"/>
    </row>
    <row r="34" spans="1:6" ht="30" customHeight="1" x14ac:dyDescent="0.35">
      <c r="A34" s="71" t="str">
        <f>'Data 10'!A1</f>
        <v>7.10</v>
      </c>
      <c r="B34" s="246" t="str">
        <f>'Data 10'!B1&amp;""</f>
        <v>Maternity, paternity and parental allowance: Number of days reimbursed to mothers and fathers, 1989–2022</v>
      </c>
      <c r="C34" s="246"/>
      <c r="D34" s="246"/>
      <c r="E34" s="246"/>
      <c r="F34" s="246"/>
    </row>
    <row r="35" spans="1:6" x14ac:dyDescent="0.35">
      <c r="A35" s="25"/>
      <c r="C35" s="224" t="s">
        <v>48</v>
      </c>
      <c r="D35" s="14"/>
      <c r="E35" s="224" t="s">
        <v>49</v>
      </c>
    </row>
    <row r="36" spans="1:6" x14ac:dyDescent="0.35">
      <c r="A36" s="25"/>
    </row>
    <row r="37" spans="1:6" ht="30" customHeight="1" x14ac:dyDescent="0.25">
      <c r="A37" s="69" t="str">
        <f>'Data 11'!A1</f>
        <v>7.11</v>
      </c>
      <c r="B37" s="245" t="str">
        <f>'Data 11'!B1&amp;""</f>
        <v>Payments of maternity, paternity and parental allowance in 2022 by age of recipient</v>
      </c>
      <c r="C37" s="245"/>
      <c r="D37" s="245"/>
      <c r="E37" s="245"/>
      <c r="F37" s="245"/>
    </row>
    <row r="38" spans="1:6" x14ac:dyDescent="0.35">
      <c r="A38" s="26"/>
      <c r="C38" s="224" t="s">
        <v>48</v>
      </c>
      <c r="D38" s="14"/>
      <c r="E38" s="224" t="s">
        <v>49</v>
      </c>
    </row>
    <row r="39" spans="1:6" x14ac:dyDescent="0.35">
      <c r="A39" s="26"/>
    </row>
    <row r="40" spans="1:6" x14ac:dyDescent="0.35">
      <c r="A40" s="71" t="str">
        <f>'Data 12'!A1</f>
        <v>7.12</v>
      </c>
      <c r="B40" s="70" t="str">
        <f>'Data 12'!B1&amp;""</f>
        <v>Average rate of maternity, paternity and parental allowances in 2022</v>
      </c>
    </row>
    <row r="41" spans="1:6" x14ac:dyDescent="0.35">
      <c r="A41" s="26"/>
      <c r="C41" s="224" t="s">
        <v>48</v>
      </c>
      <c r="D41" s="14"/>
      <c r="E41" s="224" t="s">
        <v>49</v>
      </c>
    </row>
    <row r="42" spans="1:6" x14ac:dyDescent="0.35">
      <c r="A42" s="26"/>
    </row>
    <row r="43" spans="1:6" ht="30" customHeight="1" x14ac:dyDescent="0.25">
      <c r="A43" s="69" t="str">
        <f>'Data 13'!A1</f>
        <v>7.13</v>
      </c>
      <c r="B43" s="245" t="str">
        <f>'Data 13'!B1&amp;""</f>
        <v>Share of families with three or more children among families in receipt of child benefit, by region, at year-end 2022</v>
      </c>
      <c r="C43" s="245"/>
      <c r="D43" s="245"/>
      <c r="E43" s="245"/>
      <c r="F43" s="245"/>
    </row>
    <row r="44" spans="1:6" x14ac:dyDescent="0.35">
      <c r="A44" s="26"/>
      <c r="C44" s="224" t="s">
        <v>48</v>
      </c>
      <c r="D44" s="14"/>
      <c r="E44" s="224" t="s">
        <v>49</v>
      </c>
    </row>
    <row r="45" spans="1:6" x14ac:dyDescent="0.35">
      <c r="A45" s="26"/>
    </row>
    <row r="46" spans="1:6" ht="30" customHeight="1" x14ac:dyDescent="0.25">
      <c r="A46" s="69" t="str">
        <f>'Data 14'!A1</f>
        <v>7.14</v>
      </c>
      <c r="B46" s="245" t="str">
        <f>'Data 14'!B1&amp;""</f>
        <v>Share of children in receipt of child maintenance allowance in total child population between ages 0 and 17, by region, at year-end 2022</v>
      </c>
      <c r="C46" s="245"/>
      <c r="D46" s="245"/>
      <c r="E46" s="245"/>
      <c r="F46" s="245"/>
    </row>
    <row r="47" spans="1:6" x14ac:dyDescent="0.35">
      <c r="A47" s="26"/>
      <c r="C47" s="224" t="s">
        <v>48</v>
      </c>
      <c r="D47" s="14"/>
      <c r="E47" s="224" t="s">
        <v>49</v>
      </c>
    </row>
  </sheetData>
  <mergeCells count="6">
    <mergeCell ref="B43:F43"/>
    <mergeCell ref="B46:F46"/>
    <mergeCell ref="B7:F7"/>
    <mergeCell ref="B37:F37"/>
    <mergeCell ref="B13:F13"/>
    <mergeCell ref="B34:F34"/>
  </mergeCells>
  <phoneticPr fontId="0" type="noConversion"/>
  <hyperlinks>
    <hyperlink ref="E8" location="'Taulu 1.'!A1" display="Aineisto" xr:uid="{00000000-0004-0000-0000-000000000000}"/>
    <hyperlink ref="E11" location="'Taulu 2.'!A1" display="Aineisto" xr:uid="{00000000-0004-0000-0000-000001000000}"/>
    <hyperlink ref="E14" location="'Taulu 3.'!A1" display="Aineisto" xr:uid="{00000000-0004-0000-0000-000002000000}"/>
    <hyperlink ref="E17" location="'Taulu 4.'!A1" display="Aineisto" xr:uid="{00000000-0004-0000-0000-000003000000}"/>
    <hyperlink ref="E20" location="'Taulu 5.'!A1" display="Aineisto" xr:uid="{00000000-0004-0000-0000-000004000000}"/>
    <hyperlink ref="E23" location="'Taulu 6.'!A1" display="Aineisto" xr:uid="{00000000-0004-0000-0000-000005000000}"/>
    <hyperlink ref="E26" location="'Taulu 7.'!A1" display="Aineisto" xr:uid="{00000000-0004-0000-0000-000006000000}"/>
    <hyperlink ref="E29" location="'Taulu 8.'!A1" display="Aineisto" xr:uid="{00000000-0004-0000-0000-000007000000}"/>
    <hyperlink ref="E32" location="'Taulu 9.'!A1" display="Aineisto" xr:uid="{00000000-0004-0000-0000-000008000000}"/>
    <hyperlink ref="E35" location="'Taulu 10.'!A1" display="Aineisto" xr:uid="{00000000-0004-0000-0000-000009000000}"/>
    <hyperlink ref="E38" location="'Taulu 11.'!A1" display="Aineisto" xr:uid="{00000000-0004-0000-0000-00000A000000}"/>
    <hyperlink ref="E41" location="'Taulu 12.'!A1" display="Aineisto" xr:uid="{00000000-0004-0000-0000-00000B000000}"/>
    <hyperlink ref="E44" location="'Taulu 14.'!A1" display="Aineisto" xr:uid="{00000000-0004-0000-0000-00000C000000}"/>
    <hyperlink ref="E47" location="'Taulu 15.'!A1" display="Aineisto" xr:uid="{00000000-0004-0000-0000-00000D000000}"/>
  </hyperlinks>
  <pageMargins left="0.74803149606299213" right="0.39370078740157483" top="0.98425196850393704" bottom="1.0629921259842521" header="0.39370078740157483" footer="0.39370078740157483"/>
  <pageSetup paperSize="9" orientation="portrait" r:id="rId1"/>
  <headerFooter>
    <oddHeader>&amp;L&amp;G</oddHeader>
    <oddFooter>&amp;LKela | Section for Analytics and Statistics&amp;2
&amp;G
&amp;10PO Box 450 | FIN-00101 HELSINKI | tilastot@kela.fi | www.kela.fi/statistics&amp;R
&amp;P(&amp;N)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ul3"/>
  <dimension ref="A1:D15"/>
  <sheetViews>
    <sheetView zoomScaleNormal="100" workbookViewId="0"/>
  </sheetViews>
  <sheetFormatPr defaultColWidth="9.1796875" defaultRowHeight="12.5" x14ac:dyDescent="0.25"/>
  <cols>
    <col min="1" max="1" width="6.1796875" style="1" customWidth="1"/>
    <col min="2" max="2" width="36.81640625" style="1" customWidth="1"/>
    <col min="3" max="3" width="11.1796875" style="1" customWidth="1"/>
    <col min="4" max="4" width="10.7265625" style="1" customWidth="1"/>
    <col min="5" max="5" width="9.1796875" style="1" bestFit="1" customWidth="1"/>
    <col min="6" max="16384" width="9.1796875" style="1"/>
  </cols>
  <sheetData>
    <row r="1" spans="1:4" s="40" customFormat="1" ht="17.5" x14ac:dyDescent="0.35">
      <c r="A1" s="60" t="s">
        <v>26</v>
      </c>
      <c r="B1" s="39" t="s">
        <v>149</v>
      </c>
    </row>
    <row r="2" spans="1:4" s="5" customFormat="1" ht="6.75" customHeight="1" x14ac:dyDescent="0.25">
      <c r="C2" s="84">
        <v>1000000</v>
      </c>
    </row>
    <row r="3" spans="1:4" ht="13" x14ac:dyDescent="0.3">
      <c r="A3" s="42"/>
      <c r="B3" s="42"/>
      <c r="C3" s="95" t="s">
        <v>56</v>
      </c>
      <c r="D3" s="187" t="s">
        <v>58</v>
      </c>
    </row>
    <row r="4" spans="1:4" ht="18" customHeight="1" x14ac:dyDescent="0.25">
      <c r="A4" s="67" t="s">
        <v>140</v>
      </c>
      <c r="B4" s="5"/>
      <c r="C4" s="144">
        <v>1460.2952660000001</v>
      </c>
      <c r="D4" s="131">
        <v>49.157720510970357</v>
      </c>
    </row>
    <row r="5" spans="1:4" x14ac:dyDescent="0.25">
      <c r="A5" s="67" t="s">
        <v>141</v>
      </c>
      <c r="B5" s="5"/>
      <c r="C5" s="144">
        <v>999.93473200000005</v>
      </c>
      <c r="D5" s="131">
        <v>33.660666598961669</v>
      </c>
    </row>
    <row r="6" spans="1:4" x14ac:dyDescent="0.25">
      <c r="A6" s="67" t="s">
        <v>142</v>
      </c>
      <c r="B6" s="5"/>
      <c r="C6" s="144">
        <v>239.09763599999999</v>
      </c>
      <c r="D6" s="131">
        <v>8.048711133274141</v>
      </c>
    </row>
    <row r="7" spans="1:4" x14ac:dyDescent="0.25">
      <c r="A7" s="67" t="s">
        <v>143</v>
      </c>
      <c r="B7" s="96"/>
      <c r="C7" s="147">
        <v>210.13755800000001</v>
      </c>
      <c r="D7" s="148">
        <v>7.0738319746232907</v>
      </c>
    </row>
    <row r="8" spans="1:4" x14ac:dyDescent="0.25">
      <c r="A8" s="67" t="s">
        <v>144</v>
      </c>
      <c r="B8" s="5"/>
      <c r="C8" s="144">
        <v>51.507879000000003</v>
      </c>
      <c r="D8" s="131">
        <v>1.7339027106007747</v>
      </c>
    </row>
    <row r="9" spans="1:4" x14ac:dyDescent="0.25">
      <c r="A9" s="197" t="s">
        <v>145</v>
      </c>
      <c r="B9" s="35"/>
      <c r="C9" s="145">
        <v>9.6595189999999995</v>
      </c>
      <c r="D9" s="149">
        <v>0.32516707156976282</v>
      </c>
    </row>
    <row r="10" spans="1:4" ht="18" customHeight="1" x14ac:dyDescent="0.25">
      <c r="A10" s="133" t="s">
        <v>52</v>
      </c>
      <c r="B10" s="5"/>
      <c r="C10" s="144">
        <v>2970.6325900000002</v>
      </c>
      <c r="D10" s="131">
        <v>99.999999999999986</v>
      </c>
    </row>
    <row r="11" spans="1:4" x14ac:dyDescent="0.25">
      <c r="A11" s="5"/>
      <c r="B11" s="5"/>
    </row>
    <row r="12" spans="1:4" hidden="1" x14ac:dyDescent="0.25">
      <c r="A12" s="27" t="str">
        <f>"Total, million euros "&amp;TEXT(C10,"# 000,0")</f>
        <v>Total, million euros 2 970,6</v>
      </c>
      <c r="B12" s="27"/>
    </row>
    <row r="13" spans="1:4" hidden="1" x14ac:dyDescent="0.25">
      <c r="A13" s="5"/>
      <c r="B13" s="5"/>
    </row>
    <row r="14" spans="1:4" s="46" customFormat="1" ht="10" x14ac:dyDescent="0.2">
      <c r="A14" s="165" t="s">
        <v>146</v>
      </c>
    </row>
    <row r="15" spans="1:4" x14ac:dyDescent="0.25">
      <c r="A15" s="22"/>
      <c r="B15" s="22"/>
    </row>
  </sheetData>
  <pageMargins left="0.74803149606299213" right="0.39370078740157483" top="0.59055118110236215" bottom="0.98425196850393704" header="0.39370078740157483" footer="0.39370078740157483"/>
  <pageSetup paperSize="9" orientation="portrait" r:id="rId1"/>
  <headerFooter alignWithMargins="0">
    <oddHeader>&amp;L&amp;G</oddHeader>
    <oddFooter>&amp;LKela | Section for Analytics and Statistics&amp;2
&amp;G
&amp;10PO Box 450 | FIN-00101 HELSINKI | tilastot@kela.fi | www.kela.fi/statistics&amp;R
&amp;P(&amp;N)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ul5"/>
  <dimension ref="A1:H61"/>
  <sheetViews>
    <sheetView zoomScaleNormal="100" workbookViewId="0">
      <pane ySplit="4" topLeftCell="A26" activePane="bottomLeft" state="frozen"/>
      <selection activeCell="A54" sqref="A54"/>
      <selection pane="bottomLeft" activeCell="A26" sqref="A26"/>
    </sheetView>
  </sheetViews>
  <sheetFormatPr defaultColWidth="9.1796875" defaultRowHeight="12.5" x14ac:dyDescent="0.25"/>
  <cols>
    <col min="1" max="1" width="6.1796875" style="36" customWidth="1"/>
    <col min="2" max="2" width="10" style="8" customWidth="1"/>
    <col min="3" max="3" width="10" style="9" customWidth="1"/>
    <col min="4" max="4" width="11.7265625" style="8" customWidth="1"/>
    <col min="5" max="5" width="2.7265625" style="1" customWidth="1"/>
    <col min="6" max="6" width="6.54296875" style="1" customWidth="1"/>
    <col min="7" max="7" width="7.81640625" style="1" customWidth="1"/>
    <col min="8" max="8" width="30.81640625" style="1" customWidth="1"/>
    <col min="9" max="16384" width="9.1796875" style="1"/>
  </cols>
  <sheetData>
    <row r="1" spans="1:8" s="168" customFormat="1" ht="36" customHeight="1" x14ac:dyDescent="0.25">
      <c r="A1" s="167" t="s">
        <v>27</v>
      </c>
      <c r="B1" s="248" t="str">
        <f>"Maternity, paternity and parental allowance: Number of days reimbursed to mothers and fathers, 1989–"&amp;A59</f>
        <v>Maternity, paternity and parental allowance: Number of days reimbursed to mothers and fathers, 1989–2022</v>
      </c>
      <c r="C1" s="248"/>
      <c r="D1" s="248"/>
      <c r="E1" s="248"/>
      <c r="F1" s="248"/>
      <c r="G1" s="248"/>
      <c r="H1" s="248"/>
    </row>
    <row r="2" spans="1:8" ht="6.75" customHeight="1" x14ac:dyDescent="0.25">
      <c r="B2" s="219" t="str">
        <f>CONCATENATE(LEFT(B1,LEN(B1)-9),"2000–",(RIGHT(B1,4)))</f>
        <v>Maternity, paternity and parental allowance: Number of days reimbursed to mothers and fathers, 2000–2022</v>
      </c>
    </row>
    <row r="3" spans="1:8" x14ac:dyDescent="0.25">
      <c r="A3" s="170" t="s">
        <v>53</v>
      </c>
      <c r="B3" s="247" t="s">
        <v>88</v>
      </c>
      <c r="C3" s="247"/>
      <c r="D3" s="247"/>
      <c r="E3" s="229"/>
      <c r="F3" s="267" t="s">
        <v>58</v>
      </c>
      <c r="G3" s="267"/>
      <c r="H3" s="100"/>
    </row>
    <row r="4" spans="1:8" ht="12.75" customHeight="1" x14ac:dyDescent="0.25">
      <c r="A4" s="230"/>
      <c r="B4" s="231" t="s">
        <v>87</v>
      </c>
      <c r="C4" s="232" t="s">
        <v>86</v>
      </c>
      <c r="D4" s="233" t="s">
        <v>52</v>
      </c>
      <c r="E4" s="74"/>
      <c r="F4" s="97" t="str">
        <f>B4</f>
        <v>Mother</v>
      </c>
      <c r="G4" s="98" t="str">
        <f>C4</f>
        <v>Father</v>
      </c>
      <c r="H4" s="158"/>
    </row>
    <row r="5" spans="1:8" ht="18" hidden="1" customHeight="1" x14ac:dyDescent="0.25">
      <c r="A5" s="157">
        <v>1968</v>
      </c>
      <c r="B5" s="192"/>
      <c r="C5" s="193"/>
      <c r="D5" s="158">
        <v>3921200</v>
      </c>
      <c r="E5" s="157"/>
      <c r="F5" s="192"/>
      <c r="G5" s="193"/>
      <c r="H5" s="158"/>
    </row>
    <row r="6" spans="1:8" hidden="1" x14ac:dyDescent="0.25">
      <c r="A6" s="234">
        <v>1969</v>
      </c>
      <c r="B6" s="192"/>
      <c r="C6" s="193"/>
      <c r="D6" s="158">
        <v>3569400</v>
      </c>
      <c r="E6" s="157"/>
      <c r="F6" s="192"/>
      <c r="G6" s="193"/>
      <c r="H6" s="158"/>
    </row>
    <row r="7" spans="1:8" ht="18" hidden="1" customHeight="1" x14ac:dyDescent="0.25">
      <c r="A7" s="157">
        <v>1970</v>
      </c>
      <c r="B7" s="192"/>
      <c r="C7" s="193"/>
      <c r="D7" s="158">
        <v>3424500</v>
      </c>
      <c r="E7" s="157"/>
      <c r="F7" s="192"/>
      <c r="G7" s="193"/>
      <c r="H7" s="158"/>
    </row>
    <row r="8" spans="1:8" hidden="1" x14ac:dyDescent="0.25">
      <c r="A8" s="234">
        <v>1971</v>
      </c>
      <c r="B8" s="192"/>
      <c r="C8" s="193"/>
      <c r="D8" s="158">
        <v>4322000</v>
      </c>
      <c r="E8" s="157"/>
      <c r="F8" s="192"/>
      <c r="G8" s="193"/>
      <c r="H8" s="158"/>
    </row>
    <row r="9" spans="1:8" hidden="1" x14ac:dyDescent="0.25">
      <c r="A9" s="157">
        <v>1972</v>
      </c>
      <c r="B9" s="192"/>
      <c r="C9" s="193"/>
      <c r="D9" s="158">
        <v>4196400</v>
      </c>
      <c r="E9" s="157"/>
      <c r="F9" s="192"/>
      <c r="G9" s="193"/>
      <c r="H9" s="158"/>
    </row>
    <row r="10" spans="1:8" hidden="1" x14ac:dyDescent="0.25">
      <c r="A10" s="234">
        <v>1973</v>
      </c>
      <c r="B10" s="192"/>
      <c r="C10" s="193"/>
      <c r="D10" s="158">
        <v>4065200</v>
      </c>
      <c r="E10" s="157"/>
      <c r="F10" s="192"/>
      <c r="G10" s="193"/>
      <c r="H10" s="158"/>
    </row>
    <row r="11" spans="1:8" hidden="1" x14ac:dyDescent="0.25">
      <c r="A11" s="157">
        <v>1974</v>
      </c>
      <c r="B11" s="192"/>
      <c r="C11" s="193"/>
      <c r="D11" s="158">
        <v>7083000</v>
      </c>
      <c r="E11" s="157"/>
      <c r="F11" s="192"/>
      <c r="G11" s="193"/>
      <c r="H11" s="158"/>
    </row>
    <row r="12" spans="1:8" ht="18" hidden="1" customHeight="1" x14ac:dyDescent="0.25">
      <c r="A12" s="234">
        <v>1975</v>
      </c>
      <c r="B12" s="192"/>
      <c r="C12" s="193"/>
      <c r="D12" s="158">
        <v>11371500</v>
      </c>
      <c r="E12" s="157"/>
      <c r="F12" s="192"/>
      <c r="G12" s="193"/>
      <c r="H12" s="158"/>
    </row>
    <row r="13" spans="1:8" hidden="1" x14ac:dyDescent="0.25">
      <c r="A13" s="157">
        <v>1976</v>
      </c>
      <c r="B13" s="192"/>
      <c r="C13" s="193"/>
      <c r="D13" s="158">
        <v>11529400</v>
      </c>
      <c r="E13" s="157"/>
      <c r="F13" s="192"/>
      <c r="G13" s="193"/>
      <c r="H13" s="158"/>
    </row>
    <row r="14" spans="1:8" hidden="1" x14ac:dyDescent="0.25">
      <c r="A14" s="234">
        <v>1977</v>
      </c>
      <c r="B14" s="192"/>
      <c r="C14" s="193"/>
      <c r="D14" s="158">
        <v>11412400</v>
      </c>
      <c r="E14" s="157"/>
      <c r="F14" s="192"/>
      <c r="G14" s="193"/>
      <c r="H14" s="158"/>
    </row>
    <row r="15" spans="1:8" hidden="1" x14ac:dyDescent="0.25">
      <c r="A15" s="157">
        <v>1978</v>
      </c>
      <c r="B15" s="192"/>
      <c r="C15" s="193"/>
      <c r="D15" s="158">
        <v>11279400</v>
      </c>
      <c r="E15" s="157"/>
      <c r="F15" s="192"/>
      <c r="G15" s="193"/>
      <c r="H15" s="158"/>
    </row>
    <row r="16" spans="1:8" hidden="1" x14ac:dyDescent="0.25">
      <c r="A16" s="234">
        <v>1979</v>
      </c>
      <c r="B16" s="192"/>
      <c r="C16" s="193"/>
      <c r="D16" s="158">
        <v>12651500</v>
      </c>
      <c r="E16" s="157"/>
      <c r="F16" s="192"/>
      <c r="G16" s="193"/>
      <c r="H16" s="158"/>
    </row>
    <row r="17" spans="1:8" ht="18" hidden="1" customHeight="1" x14ac:dyDescent="0.25">
      <c r="A17" s="157">
        <v>1980</v>
      </c>
      <c r="B17" s="192"/>
      <c r="C17" s="193"/>
      <c r="D17" s="158">
        <v>13048900</v>
      </c>
      <c r="E17" s="157"/>
      <c r="F17" s="192"/>
      <c r="G17" s="193"/>
      <c r="H17" s="158"/>
    </row>
    <row r="18" spans="1:8" hidden="1" x14ac:dyDescent="0.25">
      <c r="A18" s="234">
        <v>1981</v>
      </c>
      <c r="B18" s="192"/>
      <c r="C18" s="193"/>
      <c r="D18" s="158">
        <v>13699500</v>
      </c>
      <c r="E18" s="157"/>
      <c r="F18" s="192"/>
      <c r="G18" s="193"/>
      <c r="H18" s="158"/>
    </row>
    <row r="19" spans="1:8" hidden="1" x14ac:dyDescent="0.25">
      <c r="A19" s="157">
        <v>1982</v>
      </c>
      <c r="B19" s="192"/>
      <c r="C19" s="193"/>
      <c r="D19" s="158">
        <v>15739300</v>
      </c>
      <c r="E19" s="157"/>
      <c r="F19" s="192"/>
      <c r="G19" s="193"/>
      <c r="H19" s="158"/>
    </row>
    <row r="20" spans="1:8" hidden="1" x14ac:dyDescent="0.25">
      <c r="A20" s="234">
        <v>1983</v>
      </c>
      <c r="B20" s="192"/>
      <c r="C20" s="193"/>
      <c r="D20" s="158">
        <v>17084100</v>
      </c>
      <c r="E20" s="157"/>
      <c r="F20" s="192"/>
      <c r="G20" s="193"/>
      <c r="H20" s="158"/>
    </row>
    <row r="21" spans="1:8" hidden="1" x14ac:dyDescent="0.25">
      <c r="A21" s="157">
        <v>1984</v>
      </c>
      <c r="B21" s="192"/>
      <c r="C21" s="193"/>
      <c r="D21" s="158">
        <v>16733599.999999998</v>
      </c>
      <c r="E21" s="157"/>
      <c r="F21" s="192"/>
      <c r="G21" s="193"/>
      <c r="H21" s="158"/>
    </row>
    <row r="22" spans="1:8" ht="18" hidden="1" customHeight="1" x14ac:dyDescent="0.25">
      <c r="A22" s="234">
        <v>1985</v>
      </c>
      <c r="B22" s="192"/>
      <c r="C22" s="193"/>
      <c r="D22" s="158">
        <v>16356100</v>
      </c>
      <c r="E22" s="157"/>
      <c r="F22" s="192"/>
      <c r="G22" s="193"/>
      <c r="H22" s="158"/>
    </row>
    <row r="23" spans="1:8" hidden="1" x14ac:dyDescent="0.25">
      <c r="A23" s="157">
        <v>1986</v>
      </c>
      <c r="B23" s="192"/>
      <c r="C23" s="193"/>
      <c r="D23" s="158">
        <v>15664400</v>
      </c>
      <c r="E23" s="157"/>
      <c r="F23" s="192"/>
      <c r="G23" s="193"/>
      <c r="H23" s="158"/>
    </row>
    <row r="24" spans="1:8" hidden="1" x14ac:dyDescent="0.25">
      <c r="A24" s="234">
        <v>1987</v>
      </c>
      <c r="B24" s="192"/>
      <c r="C24" s="193"/>
      <c r="D24" s="158">
        <v>15599100</v>
      </c>
      <c r="E24" s="157"/>
      <c r="F24" s="192"/>
      <c r="G24" s="193"/>
      <c r="H24" s="158"/>
    </row>
    <row r="25" spans="1:8" hidden="1" x14ac:dyDescent="0.25">
      <c r="A25" s="157">
        <v>1988</v>
      </c>
      <c r="B25" s="192"/>
      <c r="C25" s="193"/>
      <c r="D25" s="158">
        <v>16089700</v>
      </c>
      <c r="E25" s="157"/>
      <c r="F25" s="192"/>
      <c r="G25" s="193"/>
      <c r="H25" s="158"/>
    </row>
    <row r="26" spans="1:8" ht="18" customHeight="1" x14ac:dyDescent="0.25">
      <c r="A26" s="234">
        <v>1989</v>
      </c>
      <c r="B26" s="161">
        <v>15923935</v>
      </c>
      <c r="C26" s="162">
        <v>349510</v>
      </c>
      <c r="D26" s="235">
        <f>SUM(B26:C26)</f>
        <v>16273445</v>
      </c>
      <c r="E26" s="157"/>
      <c r="F26" s="32">
        <f t="shared" ref="F26:G29" si="0">B26/$D26*100</f>
        <v>97.852267912540952</v>
      </c>
      <c r="G26" s="32">
        <f t="shared" si="0"/>
        <v>2.1477320874590475</v>
      </c>
      <c r="H26" s="158"/>
    </row>
    <row r="27" spans="1:8" ht="18" customHeight="1" x14ac:dyDescent="0.25">
      <c r="A27" s="236">
        <v>1990</v>
      </c>
      <c r="B27" s="161">
        <v>16502261</v>
      </c>
      <c r="C27" s="162">
        <v>406346</v>
      </c>
      <c r="D27" s="235">
        <f>SUM(B27:C27)</f>
        <v>16908607</v>
      </c>
      <c r="E27" s="157"/>
      <c r="F27" s="32">
        <f t="shared" si="0"/>
        <v>97.596809719452352</v>
      </c>
      <c r="G27" s="32">
        <f t="shared" si="0"/>
        <v>2.4031902805476522</v>
      </c>
      <c r="H27" s="158"/>
    </row>
    <row r="28" spans="1:8" x14ac:dyDescent="0.25">
      <c r="A28" s="237">
        <v>1991</v>
      </c>
      <c r="B28" s="238">
        <v>16924670</v>
      </c>
      <c r="C28" s="239">
        <v>567826</v>
      </c>
      <c r="D28" s="240">
        <f>SUM(B28:C28)</f>
        <v>17492496</v>
      </c>
      <c r="E28" s="157"/>
      <c r="F28" s="32">
        <f t="shared" si="0"/>
        <v>96.753888067203221</v>
      </c>
      <c r="G28" s="32">
        <f t="shared" si="0"/>
        <v>3.2461119327967829</v>
      </c>
      <c r="H28" s="158"/>
    </row>
    <row r="29" spans="1:8" x14ac:dyDescent="0.25">
      <c r="A29" s="36">
        <v>1992</v>
      </c>
      <c r="B29" s="161">
        <v>17734914</v>
      </c>
      <c r="C29" s="162">
        <v>607611</v>
      </c>
      <c r="D29" s="163">
        <f>SUM(B29:C29)</f>
        <v>18342525</v>
      </c>
      <c r="E29" s="157"/>
      <c r="F29" s="32">
        <f t="shared" si="0"/>
        <v>96.687418989479369</v>
      </c>
      <c r="G29" s="32">
        <f t="shared" si="0"/>
        <v>3.3125810105206344</v>
      </c>
      <c r="H29" s="158"/>
    </row>
    <row r="30" spans="1:8" x14ac:dyDescent="0.25">
      <c r="A30" s="75">
        <v>1993</v>
      </c>
      <c r="B30" s="161">
        <v>17792023</v>
      </c>
      <c r="C30" s="68">
        <v>618557</v>
      </c>
      <c r="D30" s="163">
        <f t="shared" ref="D30:D39" si="1">SUM(B30:C30)</f>
        <v>18410580</v>
      </c>
      <c r="E30" s="157"/>
      <c r="F30" s="32">
        <f t="shared" ref="F30:F39" si="2">B30/$D30*100</f>
        <v>96.640209053707167</v>
      </c>
      <c r="G30" s="32">
        <f t="shared" ref="G30:G39" si="3">C30/$D30*100</f>
        <v>3.3597909462928377</v>
      </c>
      <c r="H30" s="158"/>
    </row>
    <row r="31" spans="1:8" x14ac:dyDescent="0.25">
      <c r="A31" s="36">
        <v>1994</v>
      </c>
      <c r="B31" s="161">
        <v>16736431</v>
      </c>
      <c r="C31" s="68">
        <v>629975</v>
      </c>
      <c r="D31" s="163">
        <f t="shared" si="1"/>
        <v>17366406</v>
      </c>
      <c r="E31" s="157"/>
      <c r="F31" s="32">
        <f t="shared" si="2"/>
        <v>96.37245035040641</v>
      </c>
      <c r="G31" s="32">
        <f t="shared" si="3"/>
        <v>3.6275496495935888</v>
      </c>
      <c r="H31" s="158"/>
    </row>
    <row r="32" spans="1:8" ht="18" customHeight="1" x14ac:dyDescent="0.25">
      <c r="A32" s="75">
        <v>1995</v>
      </c>
      <c r="B32" s="161">
        <v>16340861</v>
      </c>
      <c r="C32" s="68">
        <v>606432</v>
      </c>
      <c r="D32" s="163">
        <f t="shared" si="1"/>
        <v>16947293</v>
      </c>
      <c r="E32" s="157"/>
      <c r="F32" s="32">
        <f t="shared" si="2"/>
        <v>96.42165860943102</v>
      </c>
      <c r="G32" s="32">
        <f t="shared" si="3"/>
        <v>3.5783413905689834</v>
      </c>
      <c r="H32" s="158"/>
    </row>
    <row r="33" spans="1:8" x14ac:dyDescent="0.25">
      <c r="A33" s="36">
        <v>1996</v>
      </c>
      <c r="B33" s="161">
        <v>15654366</v>
      </c>
      <c r="C33" s="68">
        <v>583345</v>
      </c>
      <c r="D33" s="163">
        <f t="shared" si="1"/>
        <v>16237711</v>
      </c>
      <c r="E33" s="157"/>
      <c r="F33" s="32">
        <f t="shared" si="2"/>
        <v>96.407467776708174</v>
      </c>
      <c r="G33" s="32">
        <f t="shared" si="3"/>
        <v>3.5925322232918173</v>
      </c>
      <c r="H33" s="158"/>
    </row>
    <row r="34" spans="1:8" x14ac:dyDescent="0.25">
      <c r="A34" s="75">
        <v>1997</v>
      </c>
      <c r="B34" s="161">
        <v>15377500</v>
      </c>
      <c r="C34" s="68">
        <v>603375</v>
      </c>
      <c r="D34" s="163">
        <f t="shared" si="1"/>
        <v>15980875</v>
      </c>
      <c r="E34" s="157"/>
      <c r="F34" s="32">
        <f t="shared" si="2"/>
        <v>96.224393220020815</v>
      </c>
      <c r="G34" s="32">
        <f t="shared" si="3"/>
        <v>3.7756067799791939</v>
      </c>
      <c r="H34" s="158"/>
    </row>
    <row r="35" spans="1:8" x14ac:dyDescent="0.25">
      <c r="A35" s="36">
        <v>1998</v>
      </c>
      <c r="B35" s="161">
        <v>14777304</v>
      </c>
      <c r="C35" s="68">
        <v>603784</v>
      </c>
      <c r="D35" s="163">
        <f t="shared" si="1"/>
        <v>15381088</v>
      </c>
      <c r="E35" s="157"/>
      <c r="F35" s="32">
        <f t="shared" si="2"/>
        <v>96.074503962268466</v>
      </c>
      <c r="G35" s="32">
        <f t="shared" si="3"/>
        <v>3.9254960377315311</v>
      </c>
      <c r="H35" s="158"/>
    </row>
    <row r="36" spans="1:8" x14ac:dyDescent="0.25">
      <c r="A36" s="75">
        <v>1999</v>
      </c>
      <c r="B36" s="161">
        <v>14699129</v>
      </c>
      <c r="C36" s="68">
        <v>613959</v>
      </c>
      <c r="D36" s="163">
        <f t="shared" si="1"/>
        <v>15313088</v>
      </c>
      <c r="E36" s="157"/>
      <c r="F36" s="32">
        <f t="shared" si="2"/>
        <v>95.990625796704094</v>
      </c>
      <c r="G36" s="32">
        <f t="shared" si="3"/>
        <v>4.0093742032958994</v>
      </c>
      <c r="H36" s="158"/>
    </row>
    <row r="37" spans="1:8" ht="18" customHeight="1" x14ac:dyDescent="0.25">
      <c r="A37" s="36">
        <v>2000</v>
      </c>
      <c r="B37" s="161">
        <v>14599254</v>
      </c>
      <c r="C37" s="68">
        <v>632701</v>
      </c>
      <c r="D37" s="163">
        <f t="shared" si="1"/>
        <v>15231955</v>
      </c>
      <c r="E37" s="157"/>
      <c r="F37" s="32">
        <f t="shared" si="2"/>
        <v>95.8462259112504</v>
      </c>
      <c r="G37" s="32">
        <f t="shared" si="3"/>
        <v>4.1537740887496062</v>
      </c>
      <c r="H37" s="158"/>
    </row>
    <row r="38" spans="1:8" x14ac:dyDescent="0.25">
      <c r="A38" s="75">
        <v>2001</v>
      </c>
      <c r="B38" s="161">
        <v>14535453</v>
      </c>
      <c r="C38" s="68">
        <v>657295</v>
      </c>
      <c r="D38" s="163">
        <f t="shared" si="1"/>
        <v>15192748</v>
      </c>
      <c r="E38" s="157"/>
      <c r="F38" s="32">
        <f t="shared" si="2"/>
        <v>95.673626653979909</v>
      </c>
      <c r="G38" s="32">
        <f t="shared" si="3"/>
        <v>4.3263733460200884</v>
      </c>
      <c r="H38" s="158"/>
    </row>
    <row r="39" spans="1:8" x14ac:dyDescent="0.25">
      <c r="A39" s="36">
        <v>2002</v>
      </c>
      <c r="B39" s="161">
        <v>14258298</v>
      </c>
      <c r="C39" s="68">
        <v>718414</v>
      </c>
      <c r="D39" s="163">
        <f t="shared" si="1"/>
        <v>14976712</v>
      </c>
      <c r="E39" s="157"/>
      <c r="F39" s="32">
        <f t="shared" si="2"/>
        <v>95.203126026593822</v>
      </c>
      <c r="G39" s="32">
        <f t="shared" si="3"/>
        <v>4.7968739734061785</v>
      </c>
      <c r="H39" s="158"/>
    </row>
    <row r="40" spans="1:8" x14ac:dyDescent="0.25">
      <c r="A40" s="75">
        <v>2003</v>
      </c>
      <c r="B40" s="163">
        <v>14487727</v>
      </c>
      <c r="C40" s="68">
        <v>793748</v>
      </c>
      <c r="D40" s="163">
        <f>SUM(B40:C40)</f>
        <v>15281475</v>
      </c>
      <c r="E40" s="9"/>
      <c r="F40" s="32">
        <f>B40/$D40*100</f>
        <v>94.805815538094322</v>
      </c>
      <c r="G40" s="32">
        <f>C40/$D40*100</f>
        <v>5.1941844619056727</v>
      </c>
    </row>
    <row r="41" spans="1:8" x14ac:dyDescent="0.25">
      <c r="A41" s="36">
        <v>2004</v>
      </c>
      <c r="B41" s="163">
        <v>14829249</v>
      </c>
      <c r="C41" s="68">
        <v>840268</v>
      </c>
      <c r="D41" s="163">
        <f>SUM(B41:C41)</f>
        <v>15669517</v>
      </c>
      <c r="E41" s="9"/>
      <c r="F41" s="32">
        <f t="shared" ref="F41:F59" si="4">B41/$D41*100</f>
        <v>94.637562855319672</v>
      </c>
      <c r="G41" s="32">
        <f t="shared" ref="G41:G59" si="5">C41/$D41*100</f>
        <v>5.3624371446803369</v>
      </c>
    </row>
    <row r="42" spans="1:8" ht="18" customHeight="1" x14ac:dyDescent="0.25">
      <c r="A42" s="75">
        <v>2005</v>
      </c>
      <c r="B42" s="163">
        <v>14887329</v>
      </c>
      <c r="C42" s="68">
        <v>863764</v>
      </c>
      <c r="D42" s="163">
        <f>SUM(B42:C42)</f>
        <v>15751093</v>
      </c>
      <c r="E42" s="9"/>
      <c r="F42" s="32">
        <f t="shared" si="4"/>
        <v>94.5161646877458</v>
      </c>
      <c r="G42" s="32">
        <f t="shared" si="5"/>
        <v>5.4838353122542038</v>
      </c>
    </row>
    <row r="43" spans="1:8" x14ac:dyDescent="0.25">
      <c r="A43" s="36">
        <v>2006</v>
      </c>
      <c r="B43" s="99">
        <v>15024664</v>
      </c>
      <c r="C43" s="99">
        <v>902592</v>
      </c>
      <c r="D43" s="163">
        <f>SUM(B43:C43)</f>
        <v>15927256</v>
      </c>
      <c r="E43" s="9"/>
      <c r="F43" s="32">
        <f t="shared" si="4"/>
        <v>94.333035144283485</v>
      </c>
      <c r="G43" s="32">
        <f t="shared" si="5"/>
        <v>5.6669648557165146</v>
      </c>
    </row>
    <row r="44" spans="1:8" x14ac:dyDescent="0.25">
      <c r="A44" s="75">
        <v>2007</v>
      </c>
      <c r="B44" s="99">
        <v>15128724</v>
      </c>
      <c r="C44" s="99">
        <v>974871</v>
      </c>
      <c r="D44" s="163">
        <f t="shared" ref="D44:D51" si="6">SUM(B44:C44)</f>
        <v>16103595</v>
      </c>
      <c r="E44" s="9"/>
      <c r="F44" s="32">
        <f t="shared" si="4"/>
        <v>93.946252374081681</v>
      </c>
      <c r="G44" s="32">
        <f t="shared" si="5"/>
        <v>6.0537476259183123</v>
      </c>
    </row>
    <row r="45" spans="1:8" x14ac:dyDescent="0.25">
      <c r="A45" s="36">
        <v>2008</v>
      </c>
      <c r="B45" s="99">
        <v>15235453</v>
      </c>
      <c r="C45" s="99">
        <v>1070436</v>
      </c>
      <c r="D45" s="163">
        <f t="shared" si="6"/>
        <v>16305889</v>
      </c>
      <c r="E45" s="9"/>
      <c r="F45" s="32">
        <f t="shared" si="4"/>
        <v>93.435279732371541</v>
      </c>
      <c r="G45" s="32">
        <f t="shared" si="5"/>
        <v>6.5647202676284628</v>
      </c>
    </row>
    <row r="46" spans="1:8" x14ac:dyDescent="0.25">
      <c r="A46" s="36">
        <v>2009</v>
      </c>
      <c r="B46" s="99">
        <v>15420120</v>
      </c>
      <c r="C46" s="99">
        <v>1114098</v>
      </c>
      <c r="D46" s="163">
        <f t="shared" si="6"/>
        <v>16534218</v>
      </c>
      <c r="E46" s="9"/>
      <c r="F46" s="32">
        <f t="shared" si="4"/>
        <v>93.261864576842996</v>
      </c>
      <c r="G46" s="32">
        <f t="shared" si="5"/>
        <v>6.7381354231569945</v>
      </c>
    </row>
    <row r="47" spans="1:8" ht="18" customHeight="1" x14ac:dyDescent="0.25">
      <c r="A47" s="36">
        <v>2010</v>
      </c>
      <c r="B47" s="99">
        <v>15491660</v>
      </c>
      <c r="C47" s="99">
        <v>1175937</v>
      </c>
      <c r="D47" s="163">
        <f t="shared" si="6"/>
        <v>16667597</v>
      </c>
      <c r="E47" s="9"/>
      <c r="F47" s="32">
        <f t="shared" si="4"/>
        <v>92.944771822836842</v>
      </c>
      <c r="G47" s="32">
        <f t="shared" si="5"/>
        <v>7.0552281771631504</v>
      </c>
    </row>
    <row r="48" spans="1:8" x14ac:dyDescent="0.25">
      <c r="A48" s="36">
        <v>2011</v>
      </c>
      <c r="B48" s="99">
        <v>15368043</v>
      </c>
      <c r="C48" s="99">
        <v>1392336</v>
      </c>
      <c r="D48" s="163">
        <f t="shared" si="6"/>
        <v>16760379</v>
      </c>
      <c r="E48" s="9"/>
      <c r="F48" s="32">
        <f t="shared" si="4"/>
        <v>91.692693822735151</v>
      </c>
      <c r="G48" s="32">
        <f t="shared" si="5"/>
        <v>8.3073061772648469</v>
      </c>
    </row>
    <row r="49" spans="1:7" x14ac:dyDescent="0.25">
      <c r="A49" s="36">
        <v>2012</v>
      </c>
      <c r="B49" s="99">
        <v>15175199</v>
      </c>
      <c r="C49" s="99">
        <v>1452163</v>
      </c>
      <c r="D49" s="163">
        <f t="shared" si="6"/>
        <v>16627362</v>
      </c>
      <c r="E49" s="9"/>
      <c r="F49" s="32">
        <f t="shared" si="4"/>
        <v>91.266425786604032</v>
      </c>
      <c r="G49" s="32">
        <f t="shared" si="5"/>
        <v>8.7335742133959666</v>
      </c>
    </row>
    <row r="50" spans="1:7" x14ac:dyDescent="0.25">
      <c r="A50" s="36">
        <v>2013</v>
      </c>
      <c r="B50" s="159">
        <v>14995941</v>
      </c>
      <c r="C50" s="159">
        <v>1449447</v>
      </c>
      <c r="D50" s="163">
        <f t="shared" si="6"/>
        <v>16445388</v>
      </c>
      <c r="E50" s="9"/>
      <c r="F50" s="32">
        <f t="shared" si="4"/>
        <v>91.186300986027206</v>
      </c>
      <c r="G50" s="32">
        <f t="shared" si="5"/>
        <v>8.8136990139727924</v>
      </c>
    </row>
    <row r="51" spans="1:7" x14ac:dyDescent="0.25">
      <c r="A51" s="36">
        <v>2014</v>
      </c>
      <c r="B51" s="160">
        <v>14894341</v>
      </c>
      <c r="C51" s="160">
        <v>1352485</v>
      </c>
      <c r="D51" s="163">
        <f t="shared" si="6"/>
        <v>16246826</v>
      </c>
      <c r="E51" s="9"/>
      <c r="F51" s="32">
        <f t="shared" si="4"/>
        <v>91.675389396058037</v>
      </c>
      <c r="G51" s="32">
        <f t="shared" si="5"/>
        <v>8.3246106039419629</v>
      </c>
    </row>
    <row r="52" spans="1:7" ht="18" customHeight="1" x14ac:dyDescent="0.25">
      <c r="A52" s="36">
        <v>2015</v>
      </c>
      <c r="B52" s="160">
        <v>14625587</v>
      </c>
      <c r="C52" s="160">
        <v>1563820</v>
      </c>
      <c r="D52" s="163">
        <v>16189407</v>
      </c>
      <c r="E52" s="9"/>
      <c r="F52" s="32">
        <f t="shared" si="4"/>
        <v>90.340473866646249</v>
      </c>
      <c r="G52" s="32">
        <f t="shared" si="5"/>
        <v>9.6595261333537419</v>
      </c>
    </row>
    <row r="53" spans="1:7" x14ac:dyDescent="0.25">
      <c r="A53" s="36">
        <v>2016</v>
      </c>
      <c r="B53" s="160">
        <v>13925495</v>
      </c>
      <c r="C53" s="160">
        <v>1460414</v>
      </c>
      <c r="D53" s="163">
        <v>15385909</v>
      </c>
      <c r="E53" s="9"/>
      <c r="F53" s="32">
        <f t="shared" si="4"/>
        <v>90.50810712581233</v>
      </c>
      <c r="G53" s="32">
        <f t="shared" si="5"/>
        <v>9.4918928741876734</v>
      </c>
    </row>
    <row r="54" spans="1:7" x14ac:dyDescent="0.25">
      <c r="A54" s="36">
        <v>2017</v>
      </c>
      <c r="B54" s="159">
        <v>13030503</v>
      </c>
      <c r="C54" s="159">
        <v>1444971</v>
      </c>
      <c r="D54" s="163">
        <v>14475474</v>
      </c>
      <c r="E54" s="9"/>
      <c r="F54" s="32">
        <f t="shared" si="4"/>
        <v>90.017798380902761</v>
      </c>
      <c r="G54" s="32">
        <f t="shared" si="5"/>
        <v>9.9822016190972409</v>
      </c>
    </row>
    <row r="55" spans="1:7" x14ac:dyDescent="0.25">
      <c r="A55" s="36">
        <v>2018</v>
      </c>
      <c r="B55" s="159">
        <v>12571375</v>
      </c>
      <c r="C55" s="159">
        <v>1424017</v>
      </c>
      <c r="D55" s="163">
        <v>13995392</v>
      </c>
      <c r="E55" s="9"/>
      <c r="F55" s="32">
        <f t="shared" si="4"/>
        <v>89.825101004673542</v>
      </c>
      <c r="G55" s="32">
        <f t="shared" si="5"/>
        <v>10.174898995326462</v>
      </c>
    </row>
    <row r="56" spans="1:7" x14ac:dyDescent="0.25">
      <c r="A56" s="36">
        <v>2019</v>
      </c>
      <c r="B56" s="159">
        <v>11814210</v>
      </c>
      <c r="C56" s="159">
        <v>1428068</v>
      </c>
      <c r="D56" s="163">
        <v>13242278</v>
      </c>
      <c r="E56" s="9"/>
      <c r="F56" s="32">
        <f t="shared" si="4"/>
        <v>89.215843376796656</v>
      </c>
      <c r="G56" s="32">
        <f t="shared" si="5"/>
        <v>10.78415662320335</v>
      </c>
    </row>
    <row r="57" spans="1:7" ht="18" customHeight="1" x14ac:dyDescent="0.25">
      <c r="A57" s="36">
        <v>2020</v>
      </c>
      <c r="B57" s="159">
        <v>12016770</v>
      </c>
      <c r="C57" s="159">
        <v>1457694</v>
      </c>
      <c r="D57" s="163">
        <v>13474464</v>
      </c>
      <c r="E57" s="9"/>
      <c r="F57" s="32">
        <f t="shared" si="4"/>
        <v>89.181803446875506</v>
      </c>
      <c r="G57" s="32">
        <f t="shared" si="5"/>
        <v>10.818196553124487</v>
      </c>
    </row>
    <row r="58" spans="1:7" ht="18" customHeight="1" x14ac:dyDescent="0.25">
      <c r="A58" s="36">
        <v>2021</v>
      </c>
      <c r="B58" s="159">
        <v>12422360</v>
      </c>
      <c r="C58" s="159">
        <v>1553140</v>
      </c>
      <c r="D58" s="163">
        <v>13975500</v>
      </c>
      <c r="E58" s="9"/>
      <c r="F58" s="32">
        <f t="shared" si="4"/>
        <v>88.886694572644984</v>
      </c>
      <c r="G58" s="32">
        <f t="shared" si="5"/>
        <v>11.113305427355014</v>
      </c>
    </row>
    <row r="59" spans="1:7" ht="13.15" customHeight="1" x14ac:dyDescent="0.25">
      <c r="A59" s="36">
        <v>2022</v>
      </c>
      <c r="B59" s="159">
        <v>11901982</v>
      </c>
      <c r="C59" s="159">
        <v>1659162</v>
      </c>
      <c r="D59" s="163">
        <v>13561144</v>
      </c>
      <c r="E59" s="9"/>
      <c r="F59" s="32">
        <f t="shared" si="4"/>
        <v>87.765324223384098</v>
      </c>
      <c r="G59" s="32">
        <f t="shared" si="5"/>
        <v>12.234675776615896</v>
      </c>
    </row>
    <row r="61" spans="1:7" s="46" customFormat="1" ht="10" x14ac:dyDescent="0.2">
      <c r="A61" s="165" t="s">
        <v>146</v>
      </c>
      <c r="B61" s="52"/>
      <c r="C61" s="53"/>
      <c r="D61" s="52"/>
    </row>
  </sheetData>
  <mergeCells count="3">
    <mergeCell ref="B3:D3"/>
    <mergeCell ref="F3:G3"/>
    <mergeCell ref="B1:H1"/>
  </mergeCells>
  <pageMargins left="0.74803149606299213" right="0.39370078740157483" top="0.59055118110236215" bottom="0.98425196850393704" header="0.39370078740157483" footer="0.39370078740157483"/>
  <pageSetup paperSize="9" orientation="portrait" r:id="rId1"/>
  <headerFooter alignWithMargins="0">
    <oddHeader>&amp;L&amp;G</oddHeader>
    <oddFooter>&amp;LKela | Section for Analytics and Statistics&amp;2
&amp;G
&amp;10PO Box 450 | FIN-00101 HELSINKI | tilastot@kela.fi | www.kela.fi/statistics&amp;R
&amp;P(&amp;N)</oddFooter>
  </headerFooter>
  <ignoredErrors>
    <ignoredError sqref="D43:D51 D40:D42 D30:D39 D26:D29" formulaRange="1"/>
  </ignoredErrors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Taul7"/>
  <dimension ref="A1:F58"/>
  <sheetViews>
    <sheetView zoomScaleNormal="100" workbookViewId="0"/>
  </sheetViews>
  <sheetFormatPr defaultColWidth="9.1796875" defaultRowHeight="12.5" x14ac:dyDescent="0.25"/>
  <cols>
    <col min="1" max="1" width="6.1796875" style="113" customWidth="1"/>
    <col min="2" max="2" width="4.1796875" style="113" customWidth="1"/>
    <col min="3" max="3" width="12.81640625" style="113" bestFit="1" customWidth="1"/>
    <col min="4" max="4" width="11.26953125" style="113" customWidth="1"/>
    <col min="5" max="5" width="13.54296875" style="113" bestFit="1" customWidth="1"/>
    <col min="6" max="6" width="44.26953125" style="113" customWidth="1"/>
    <col min="7" max="16384" width="9.1796875" style="113"/>
  </cols>
  <sheetData>
    <row r="1" spans="1:6" s="130" customFormat="1" ht="36" customHeight="1" x14ac:dyDescent="0.25">
      <c r="A1" s="218" t="s">
        <v>28</v>
      </c>
      <c r="B1" s="268" t="s">
        <v>152</v>
      </c>
      <c r="C1" s="268"/>
      <c r="D1" s="268"/>
      <c r="E1" s="268"/>
      <c r="F1" s="268"/>
    </row>
    <row r="2" spans="1:6" ht="6.75" customHeight="1" x14ac:dyDescent="0.25">
      <c r="C2" s="114">
        <v>1000000</v>
      </c>
    </row>
    <row r="3" spans="1:6" ht="13" x14ac:dyDescent="0.3">
      <c r="A3" s="31" t="s">
        <v>150</v>
      </c>
      <c r="B3"/>
      <c r="C3" s="101"/>
      <c r="D3"/>
      <c r="E3" s="1"/>
    </row>
    <row r="4" spans="1:6" ht="37.5" x14ac:dyDescent="0.25">
      <c r="A4" s="208" t="s">
        <v>89</v>
      </c>
      <c r="B4" s="106"/>
      <c r="C4" s="241" t="s">
        <v>91</v>
      </c>
      <c r="D4" s="241" t="s">
        <v>83</v>
      </c>
      <c r="E4" s="111" t="s">
        <v>134</v>
      </c>
    </row>
    <row r="5" spans="1:6" ht="18" customHeight="1" x14ac:dyDescent="0.25">
      <c r="A5" s="164">
        <v>-24</v>
      </c>
      <c r="B5" s="1"/>
      <c r="C5" s="150">
        <f>SUM(C32:C33)</f>
        <v>41113169.560000002</v>
      </c>
      <c r="D5" s="150">
        <f>SUM(B32:B33)</f>
        <v>6208</v>
      </c>
      <c r="E5" s="153">
        <f>C5/$C$10*100</f>
        <v>4.8347107667701303</v>
      </c>
      <c r="F5" s="153"/>
    </row>
    <row r="6" spans="1:6" x14ac:dyDescent="0.25">
      <c r="A6" t="s">
        <v>29</v>
      </c>
      <c r="B6" s="1"/>
      <c r="C6" s="151">
        <f>C34</f>
        <v>173992397.62</v>
      </c>
      <c r="D6" s="151">
        <f>B34</f>
        <v>18639</v>
      </c>
      <c r="E6" s="153">
        <f t="shared" ref="E6:E9" si="0">C6/$C$10*100</f>
        <v>20.460668129269955</v>
      </c>
    </row>
    <row r="7" spans="1:6" x14ac:dyDescent="0.25">
      <c r="A7" t="s">
        <v>30</v>
      </c>
      <c r="B7" s="1"/>
      <c r="C7" s="151">
        <f>C35</f>
        <v>331765772.77999997</v>
      </c>
      <c r="D7" s="151">
        <f>B35</f>
        <v>29732</v>
      </c>
      <c r="E7" s="153">
        <f t="shared" si="0"/>
        <v>39.014057317192126</v>
      </c>
    </row>
    <row r="8" spans="1:6" x14ac:dyDescent="0.25">
      <c r="A8" t="s">
        <v>31</v>
      </c>
      <c r="B8" s="1"/>
      <c r="C8" s="151">
        <f>C36</f>
        <v>225763718.69999999</v>
      </c>
      <c r="D8" s="151">
        <f>B36</f>
        <v>19148</v>
      </c>
      <c r="E8" s="153">
        <f t="shared" si="0"/>
        <v>26.548726192273485</v>
      </c>
    </row>
    <row r="9" spans="1:6" x14ac:dyDescent="0.25">
      <c r="A9" t="s">
        <v>32</v>
      </c>
      <c r="B9" s="1"/>
      <c r="C9" s="150">
        <f>SUM(C37:C41)</f>
        <v>77739897.430000007</v>
      </c>
      <c r="D9" s="150">
        <f>SUM(B37:B41)</f>
        <v>6583</v>
      </c>
      <c r="E9" s="153">
        <f t="shared" si="0"/>
        <v>9.141837594494298</v>
      </c>
    </row>
    <row r="10" spans="1:6" ht="18" customHeight="1" x14ac:dyDescent="0.25">
      <c r="A10" s="110" t="s">
        <v>52</v>
      </c>
      <c r="B10" s="41"/>
      <c r="C10" s="152">
        <f>C31</f>
        <v>850374956.09000003</v>
      </c>
      <c r="D10" s="152">
        <f>B31</f>
        <v>80310</v>
      </c>
      <c r="E10" s="154">
        <f>SUM(E5:E9)</f>
        <v>99.999999999999972</v>
      </c>
    </row>
    <row r="11" spans="1:6" x14ac:dyDescent="0.25">
      <c r="A11"/>
      <c r="B11"/>
      <c r="C11" s="101"/>
      <c r="D11" s="101"/>
      <c r="E11" s="1"/>
    </row>
    <row r="12" spans="1:6" x14ac:dyDescent="0.25">
      <c r="A12" s="104" t="str">
        <f>"Total "&amp;FIXED(C10/1000000,1)&amp;" million euros"</f>
        <v>Total 850,4 million euros</v>
      </c>
      <c r="B12"/>
      <c r="C12" s="101"/>
      <c r="D12" s="105"/>
      <c r="E12" s="1"/>
    </row>
    <row r="13" spans="1:6" x14ac:dyDescent="0.25">
      <c r="A13"/>
      <c r="B13"/>
      <c r="C13" s="101"/>
      <c r="D13" s="101"/>
      <c r="E13" s="1"/>
    </row>
    <row r="14" spans="1:6" x14ac:dyDescent="0.25">
      <c r="A14"/>
      <c r="B14"/>
      <c r="C14" s="101"/>
      <c r="D14" s="101"/>
      <c r="E14" s="1"/>
    </row>
    <row r="15" spans="1:6" ht="13" x14ac:dyDescent="0.3">
      <c r="A15" s="31" t="s">
        <v>151</v>
      </c>
      <c r="B15"/>
      <c r="C15" s="101"/>
      <c r="D15" s="101"/>
      <c r="E15" s="1"/>
    </row>
    <row r="16" spans="1:6" ht="37.5" x14ac:dyDescent="0.25">
      <c r="A16" s="106" t="str">
        <f t="shared" ref="A16:A22" si="1">A4</f>
        <v>Age group</v>
      </c>
      <c r="B16" s="106"/>
      <c r="C16" s="241" t="s">
        <v>91</v>
      </c>
      <c r="D16" s="241" t="s">
        <v>83</v>
      </c>
      <c r="E16" s="111" t="s">
        <v>134</v>
      </c>
    </row>
    <row r="17" spans="1:5" ht="18" customHeight="1" x14ac:dyDescent="0.25">
      <c r="A17" s="164">
        <f t="shared" si="1"/>
        <v>-24</v>
      </c>
      <c r="B17" s="1"/>
      <c r="C17" s="150">
        <f>SUM(C47:C48)</f>
        <v>2488007.0100000002</v>
      </c>
      <c r="D17" s="150">
        <f>SUM(B47:B48)</f>
        <v>1880</v>
      </c>
      <c r="E17" s="153">
        <f>C17/$C$22*100</f>
        <v>1.6635535792987872</v>
      </c>
    </row>
    <row r="18" spans="1:5" x14ac:dyDescent="0.25">
      <c r="A18" s="102" t="str">
        <f t="shared" si="1"/>
        <v>25-29</v>
      </c>
      <c r="B18" s="1"/>
      <c r="C18" s="151">
        <f>C49</f>
        <v>17592559.600000001</v>
      </c>
      <c r="D18" s="151">
        <f>B49</f>
        <v>9071</v>
      </c>
      <c r="E18" s="153">
        <f t="shared" ref="E18:E21" si="2">C18/$C$22*100</f>
        <v>11.762895110013071</v>
      </c>
    </row>
    <row r="19" spans="1:5" x14ac:dyDescent="0.25">
      <c r="A19" s="102" t="str">
        <f t="shared" si="1"/>
        <v>30-34</v>
      </c>
      <c r="B19" s="1"/>
      <c r="C19" s="151">
        <f>C50</f>
        <v>50774633.5</v>
      </c>
      <c r="D19" s="151">
        <f>B50</f>
        <v>21351</v>
      </c>
      <c r="E19" s="153">
        <f t="shared" si="2"/>
        <v>33.94939120228166</v>
      </c>
    </row>
    <row r="20" spans="1:5" x14ac:dyDescent="0.25">
      <c r="A20" s="102" t="str">
        <f t="shared" si="1"/>
        <v>35-39</v>
      </c>
      <c r="B20" s="1"/>
      <c r="C20" s="151">
        <f>C51</f>
        <v>48326508.219999999</v>
      </c>
      <c r="D20" s="151">
        <f>B51</f>
        <v>18195</v>
      </c>
      <c r="E20" s="153">
        <f t="shared" si="2"/>
        <v>32.312503703272625</v>
      </c>
    </row>
    <row r="21" spans="1:5" x14ac:dyDescent="0.25">
      <c r="A21" s="102" t="str">
        <f t="shared" si="1"/>
        <v>40-</v>
      </c>
      <c r="B21" s="1"/>
      <c r="C21" s="150">
        <f>SUM(C52:C57)</f>
        <v>30378067.859999999</v>
      </c>
      <c r="D21" s="150">
        <f>SUM(B52:B57)</f>
        <v>11158</v>
      </c>
      <c r="E21" s="153">
        <f t="shared" si="2"/>
        <v>20.31165640513386</v>
      </c>
    </row>
    <row r="22" spans="1:5" ht="18" customHeight="1" x14ac:dyDescent="0.25">
      <c r="A22" s="110" t="str">
        <f t="shared" si="1"/>
        <v>Total</v>
      </c>
      <c r="B22" s="41"/>
      <c r="C22" s="152">
        <f>C46</f>
        <v>149559776.19</v>
      </c>
      <c r="D22" s="152">
        <f>B46</f>
        <v>61655</v>
      </c>
      <c r="E22" s="154">
        <f>SUM(E17:E21)</f>
        <v>100</v>
      </c>
    </row>
    <row r="23" spans="1:5" x14ac:dyDescent="0.25">
      <c r="A23"/>
      <c r="B23"/>
      <c r="C23" s="101"/>
      <c r="D23" s="101"/>
      <c r="E23" s="1"/>
    </row>
    <row r="24" spans="1:5" x14ac:dyDescent="0.25">
      <c r="A24" s="104" t="str">
        <f>"Total "&amp;FIXED(C22/1000000,1)&amp;" million euros"</f>
        <v>Total 149,6 million euros</v>
      </c>
      <c r="B24"/>
      <c r="C24" s="101"/>
      <c r="D24" s="103"/>
      <c r="E24" s="1"/>
    </row>
    <row r="25" spans="1:5" x14ac:dyDescent="0.25">
      <c r="A25"/>
      <c r="B25"/>
      <c r="C25" s="101"/>
      <c r="D25"/>
      <c r="E25" s="1"/>
    </row>
    <row r="26" spans="1:5" x14ac:dyDescent="0.25">
      <c r="A26" s="165" t="s">
        <v>146</v>
      </c>
      <c r="B26"/>
      <c r="C26" s="101"/>
      <c r="D26"/>
      <c r="E26" s="1"/>
    </row>
    <row r="27" spans="1:5" ht="8" customHeight="1" x14ac:dyDescent="0.25">
      <c r="A27"/>
      <c r="B27"/>
      <c r="C27" s="101"/>
      <c r="D27" s="103"/>
      <c r="E27" s="1"/>
    </row>
    <row r="28" spans="1:5" x14ac:dyDescent="0.25">
      <c r="A28"/>
      <c r="B28"/>
      <c r="C28" s="101"/>
      <c r="D28" s="103"/>
      <c r="E28" s="1"/>
    </row>
    <row r="29" spans="1:5" ht="13" hidden="1" x14ac:dyDescent="0.3">
      <c r="A29" s="31" t="s">
        <v>87</v>
      </c>
      <c r="B29"/>
      <c r="C29" s="101"/>
      <c r="D29"/>
      <c r="E29" s="1"/>
    </row>
    <row r="30" spans="1:5" ht="37.5" hidden="1" x14ac:dyDescent="0.25">
      <c r="A30" s="208" t="s">
        <v>89</v>
      </c>
      <c r="B30" s="208" t="s">
        <v>83</v>
      </c>
      <c r="C30" s="115" t="s">
        <v>90</v>
      </c>
      <c r="D30"/>
      <c r="E30" s="1"/>
    </row>
    <row r="31" spans="1:5" hidden="1" x14ac:dyDescent="0.25">
      <c r="A31" s="209" t="s">
        <v>52</v>
      </c>
      <c r="B31" s="88">
        <v>80310</v>
      </c>
      <c r="C31" s="88">
        <v>850374956.09000003</v>
      </c>
      <c r="D31"/>
      <c r="E31" s="1"/>
    </row>
    <row r="32" spans="1:5" hidden="1" x14ac:dyDescent="0.25">
      <c r="A32" s="209" t="s">
        <v>92</v>
      </c>
      <c r="B32" s="88">
        <v>474</v>
      </c>
      <c r="C32" s="88">
        <v>2199205.35</v>
      </c>
      <c r="D32"/>
      <c r="E32" s="1"/>
    </row>
    <row r="33" spans="1:5" hidden="1" x14ac:dyDescent="0.25">
      <c r="A33" s="209" t="s">
        <v>93</v>
      </c>
      <c r="B33" s="88">
        <v>5734</v>
      </c>
      <c r="C33" s="88">
        <v>38913964.210000001</v>
      </c>
      <c r="D33"/>
      <c r="E33" s="1"/>
    </row>
    <row r="34" spans="1:5" hidden="1" x14ac:dyDescent="0.25">
      <c r="A34" s="209" t="s">
        <v>94</v>
      </c>
      <c r="B34" s="88">
        <v>18639</v>
      </c>
      <c r="C34" s="88">
        <v>173992397.62</v>
      </c>
      <c r="D34"/>
      <c r="E34" s="1"/>
    </row>
    <row r="35" spans="1:5" hidden="1" x14ac:dyDescent="0.25">
      <c r="A35" s="209" t="s">
        <v>95</v>
      </c>
      <c r="B35" s="88">
        <v>29732</v>
      </c>
      <c r="C35" s="88">
        <v>331765772.77999997</v>
      </c>
      <c r="D35"/>
      <c r="E35" s="1"/>
    </row>
    <row r="36" spans="1:5" hidden="1" x14ac:dyDescent="0.25">
      <c r="A36" s="209" t="s">
        <v>96</v>
      </c>
      <c r="B36" s="88">
        <v>19148</v>
      </c>
      <c r="C36" s="88">
        <v>225763718.69999999</v>
      </c>
      <c r="D36" s="103"/>
      <c r="E36" s="1"/>
    </row>
    <row r="37" spans="1:5" hidden="1" x14ac:dyDescent="0.25">
      <c r="A37" s="209" t="s">
        <v>97</v>
      </c>
      <c r="B37" s="88">
        <v>5962</v>
      </c>
      <c r="C37" s="88">
        <v>70470891.859999999</v>
      </c>
      <c r="D37" s="103"/>
      <c r="E37" s="1"/>
    </row>
    <row r="38" spans="1:5" hidden="1" x14ac:dyDescent="0.25">
      <c r="A38" s="209" t="s">
        <v>98</v>
      </c>
      <c r="B38" s="88">
        <v>594</v>
      </c>
      <c r="C38" s="88">
        <v>6976924.8600000003</v>
      </c>
      <c r="D38" s="103"/>
      <c r="E38" s="1"/>
    </row>
    <row r="39" spans="1:5" hidden="1" x14ac:dyDescent="0.25">
      <c r="A39" s="209" t="s">
        <v>99</v>
      </c>
      <c r="B39" s="88">
        <v>26</v>
      </c>
      <c r="C39" s="88">
        <v>290059.17</v>
      </c>
      <c r="D39" s="103"/>
      <c r="E39" s="1"/>
    </row>
    <row r="40" spans="1:5" hidden="1" x14ac:dyDescent="0.25">
      <c r="A40" s="209" t="s">
        <v>100</v>
      </c>
      <c r="B40" s="88">
        <v>1</v>
      </c>
      <c r="C40" s="88">
        <v>2021.54</v>
      </c>
      <c r="D40" s="103"/>
      <c r="E40" s="1"/>
    </row>
    <row r="41" spans="1:5" hidden="1" x14ac:dyDescent="0.25">
      <c r="A41" s="209" t="s">
        <v>101</v>
      </c>
      <c r="B41" s="88" t="s">
        <v>135</v>
      </c>
      <c r="C41" s="88">
        <v>0</v>
      </c>
      <c r="D41" s="103"/>
      <c r="E41" s="1"/>
    </row>
    <row r="42" spans="1:5" hidden="1" x14ac:dyDescent="0.25">
      <c r="A42" s="107"/>
      <c r="B42" s="107"/>
      <c r="C42" s="108"/>
      <c r="D42"/>
      <c r="E42" s="1"/>
    </row>
    <row r="43" spans="1:5" hidden="1" x14ac:dyDescent="0.25">
      <c r="A43" s="107"/>
      <c r="B43" s="107"/>
      <c r="C43" s="108"/>
      <c r="D43"/>
      <c r="E43" s="1"/>
    </row>
    <row r="44" spans="1:5" ht="13" hidden="1" x14ac:dyDescent="0.3">
      <c r="A44" s="109" t="s">
        <v>86</v>
      </c>
      <c r="B44" s="107"/>
      <c r="C44" s="108"/>
      <c r="D44"/>
      <c r="E44" s="1"/>
    </row>
    <row r="45" spans="1:5" ht="37.5" hidden="1" x14ac:dyDescent="0.25">
      <c r="A45" s="208" t="s">
        <v>89</v>
      </c>
      <c r="B45" s="208" t="s">
        <v>83</v>
      </c>
      <c r="C45" s="115" t="s">
        <v>90</v>
      </c>
      <c r="D45"/>
      <c r="E45" s="1"/>
    </row>
    <row r="46" spans="1:5" hidden="1" x14ac:dyDescent="0.25">
      <c r="A46" s="209" t="s">
        <v>52</v>
      </c>
      <c r="B46" s="88">
        <v>61655</v>
      </c>
      <c r="C46" s="88">
        <v>149559776.19</v>
      </c>
      <c r="D46"/>
      <c r="E46" s="1"/>
    </row>
    <row r="47" spans="1:5" hidden="1" x14ac:dyDescent="0.25">
      <c r="A47" s="209" t="s">
        <v>92</v>
      </c>
      <c r="B47" s="88">
        <v>54</v>
      </c>
      <c r="C47" s="88">
        <v>33197.49</v>
      </c>
      <c r="D47"/>
      <c r="E47" s="1"/>
    </row>
    <row r="48" spans="1:5" hidden="1" x14ac:dyDescent="0.25">
      <c r="A48" s="209" t="s">
        <v>93</v>
      </c>
      <c r="B48" s="88">
        <v>1826</v>
      </c>
      <c r="C48" s="88">
        <v>2454809.52</v>
      </c>
      <c r="D48"/>
      <c r="E48" s="1"/>
    </row>
    <row r="49" spans="1:5" hidden="1" x14ac:dyDescent="0.25">
      <c r="A49" s="209" t="s">
        <v>94</v>
      </c>
      <c r="B49" s="88">
        <v>9071</v>
      </c>
      <c r="C49" s="88">
        <v>17592559.600000001</v>
      </c>
      <c r="D49"/>
      <c r="E49" s="1"/>
    </row>
    <row r="50" spans="1:5" hidden="1" x14ac:dyDescent="0.25">
      <c r="A50" s="209" t="s">
        <v>95</v>
      </c>
      <c r="B50" s="88">
        <v>21351</v>
      </c>
      <c r="C50" s="88">
        <v>50774633.5</v>
      </c>
      <c r="D50"/>
      <c r="E50" s="1"/>
    </row>
    <row r="51" spans="1:5" hidden="1" x14ac:dyDescent="0.25">
      <c r="A51" s="209" t="s">
        <v>96</v>
      </c>
      <c r="B51" s="88">
        <v>18195</v>
      </c>
      <c r="C51" s="88">
        <v>48326508.219999999</v>
      </c>
      <c r="D51"/>
      <c r="E51" s="1"/>
    </row>
    <row r="52" spans="1:5" hidden="1" x14ac:dyDescent="0.25">
      <c r="A52" s="209" t="s">
        <v>97</v>
      </c>
      <c r="B52" s="88">
        <v>8177</v>
      </c>
      <c r="C52" s="88">
        <v>22291546.050000001</v>
      </c>
      <c r="D52"/>
      <c r="E52" s="1"/>
    </row>
    <row r="53" spans="1:5" hidden="1" x14ac:dyDescent="0.25">
      <c r="A53" s="209" t="s">
        <v>98</v>
      </c>
      <c r="B53" s="88">
        <v>2246</v>
      </c>
      <c r="C53" s="88">
        <v>6016654.3600000003</v>
      </c>
      <c r="D53"/>
      <c r="E53" s="1"/>
    </row>
    <row r="54" spans="1:5" hidden="1" x14ac:dyDescent="0.25">
      <c r="A54" s="209" t="s">
        <v>99</v>
      </c>
      <c r="B54" s="88">
        <v>520</v>
      </c>
      <c r="C54" s="88">
        <v>1436319</v>
      </c>
      <c r="D54"/>
      <c r="E54" s="1"/>
    </row>
    <row r="55" spans="1:5" hidden="1" x14ac:dyDescent="0.25">
      <c r="A55" s="209" t="s">
        <v>100</v>
      </c>
      <c r="B55" s="88">
        <v>170</v>
      </c>
      <c r="C55" s="88">
        <v>515443.52</v>
      </c>
      <c r="D55"/>
      <c r="E55" s="1"/>
    </row>
    <row r="56" spans="1:5" hidden="1" x14ac:dyDescent="0.25">
      <c r="A56" s="209" t="s">
        <v>101</v>
      </c>
      <c r="B56" s="88">
        <v>33</v>
      </c>
      <c r="C56" s="88">
        <v>98124.88</v>
      </c>
      <c r="D56"/>
      <c r="E56" s="1"/>
    </row>
    <row r="57" spans="1:5" hidden="1" x14ac:dyDescent="0.25">
      <c r="A57" s="209" t="s">
        <v>102</v>
      </c>
      <c r="B57" s="88">
        <v>12</v>
      </c>
      <c r="C57" s="88">
        <v>19980.05</v>
      </c>
      <c r="D57"/>
      <c r="E57" s="1"/>
    </row>
    <row r="58" spans="1:5" ht="8.5" customHeight="1" x14ac:dyDescent="0.25"/>
  </sheetData>
  <mergeCells count="1">
    <mergeCell ref="B1:F1"/>
  </mergeCells>
  <pageMargins left="0.74803149606299213" right="0.39370078740157483" top="0.59055118110236215" bottom="0.98425196850393704" header="0.39370078740157483" footer="0.39370078740157483"/>
  <pageSetup paperSize="9" orientation="portrait" r:id="rId1"/>
  <headerFooter alignWithMargins="0">
    <oddHeader>&amp;L&amp;G</oddHeader>
    <oddFooter>&amp;LKela | Section for Analytics and Statistics&amp;2
&amp;G
&amp;10PO Box 450 | FIN-00101 HELSINKI | tilastot@kela.fi | www.kela.fi/statistics&amp;R
&amp;P(&amp;N)</oddFooter>
  </headerFooter>
  <ignoredErrors>
    <ignoredError sqref="C5:D9 C17:D21" formulaRange="1"/>
  </ignoredErrors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Taul9"/>
  <dimension ref="A1:M65"/>
  <sheetViews>
    <sheetView workbookViewId="0"/>
  </sheetViews>
  <sheetFormatPr defaultColWidth="9.1796875" defaultRowHeight="12.5" x14ac:dyDescent="0.25"/>
  <cols>
    <col min="1" max="1" width="6.7265625" style="113" customWidth="1"/>
    <col min="2" max="2" width="6" style="113" customWidth="1"/>
    <col min="3" max="3" width="8" style="113" customWidth="1"/>
    <col min="4" max="4" width="9.1796875" style="113" customWidth="1"/>
    <col min="5" max="5" width="9.1796875" style="113" hidden="1" customWidth="1"/>
    <col min="6" max="6" width="11.1796875" style="113" hidden="1" customWidth="1"/>
    <col min="7" max="7" width="9.1796875" style="113" hidden="1" customWidth="1"/>
    <col min="8" max="8" width="11.1796875" style="113" hidden="1" customWidth="1"/>
    <col min="9" max="9" width="10.1796875" style="113" hidden="1" customWidth="1"/>
    <col min="10" max="16384" width="9.1796875" style="113"/>
  </cols>
  <sheetData>
    <row r="1" spans="1:13" s="112" customFormat="1" ht="18" customHeight="1" x14ac:dyDescent="0.35">
      <c r="A1" s="126" t="s">
        <v>34</v>
      </c>
      <c r="B1" s="112" t="s">
        <v>153</v>
      </c>
      <c r="E1" s="116"/>
    </row>
    <row r="2" spans="1:13" ht="6.75" customHeight="1" x14ac:dyDescent="0.25">
      <c r="E2" s="116"/>
    </row>
    <row r="3" spans="1:13" x14ac:dyDescent="0.25">
      <c r="A3" s="269" t="s">
        <v>89</v>
      </c>
      <c r="B3" s="117" t="s">
        <v>115</v>
      </c>
      <c r="C3" s="117"/>
      <c r="E3" s="116"/>
    </row>
    <row r="4" spans="1:13" x14ac:dyDescent="0.25">
      <c r="A4" s="270"/>
      <c r="B4" s="242" t="s">
        <v>154</v>
      </c>
      <c r="C4" s="242" t="s">
        <v>150</v>
      </c>
      <c r="E4" s="137"/>
      <c r="F4" s="136" t="s">
        <v>86</v>
      </c>
      <c r="G4" s="137"/>
      <c r="H4" s="136" t="s">
        <v>87</v>
      </c>
      <c r="I4" s="137"/>
    </row>
    <row r="5" spans="1:13" ht="18" customHeight="1" x14ac:dyDescent="0.3">
      <c r="A5" t="s">
        <v>32</v>
      </c>
      <c r="B5" s="129">
        <f>(SUM(F12:F17)/SUM(G12:G17))*-1</f>
        <v>-95.89823615574511</v>
      </c>
      <c r="C5" s="127">
        <f>SUM(H12:H17)/SUM(I12:I17)</f>
        <v>80.545122972900174</v>
      </c>
      <c r="E5" s="138" t="s">
        <v>103</v>
      </c>
      <c r="F5" s="138" t="s">
        <v>104</v>
      </c>
      <c r="G5" s="138" t="s">
        <v>136</v>
      </c>
      <c r="H5" s="138" t="s">
        <v>104</v>
      </c>
      <c r="I5" s="138" t="s">
        <v>136</v>
      </c>
      <c r="J5" s="118"/>
      <c r="K5" s="119"/>
      <c r="L5" s="119"/>
      <c r="M5" s="119"/>
    </row>
    <row r="6" spans="1:13" x14ac:dyDescent="0.25">
      <c r="A6" t="s">
        <v>31</v>
      </c>
      <c r="B6" s="129">
        <f>(F11/G11)*-1</f>
        <v>-95.412275213128481</v>
      </c>
      <c r="C6" s="128">
        <f>H11/I11</f>
        <v>80.318607560981505</v>
      </c>
      <c r="E6" s="136" t="s">
        <v>52</v>
      </c>
      <c r="F6" s="88">
        <v>149559776.19</v>
      </c>
      <c r="G6" s="88">
        <v>1659162</v>
      </c>
      <c r="H6" s="88">
        <v>850374956.09000003</v>
      </c>
      <c r="I6" s="88">
        <v>11901982</v>
      </c>
      <c r="J6" s="118"/>
      <c r="K6" s="120"/>
      <c r="L6" s="120"/>
      <c r="M6" s="120"/>
    </row>
    <row r="7" spans="1:13" x14ac:dyDescent="0.25">
      <c r="A7" t="s">
        <v>30</v>
      </c>
      <c r="B7" s="129">
        <f>(F10/G10)*-1</f>
        <v>-89.008659014174867</v>
      </c>
      <c r="C7" s="128">
        <f>H10/I10</f>
        <v>75.231152806198338</v>
      </c>
      <c r="E7" s="136" t="s">
        <v>105</v>
      </c>
      <c r="F7" s="88">
        <v>33197.49</v>
      </c>
      <c r="G7" s="88">
        <v>933</v>
      </c>
      <c r="H7" s="88">
        <v>2199205.35</v>
      </c>
      <c r="I7" s="88">
        <v>68373</v>
      </c>
      <c r="J7" s="118"/>
      <c r="K7" s="119"/>
      <c r="L7" s="119"/>
      <c r="M7" s="119"/>
    </row>
    <row r="8" spans="1:13" x14ac:dyDescent="0.25">
      <c r="A8" t="s">
        <v>29</v>
      </c>
      <c r="B8" s="129">
        <f>(F9/G9)*-1</f>
        <v>-78.605588718901927</v>
      </c>
      <c r="C8" s="128">
        <f>H9/I9</f>
        <v>62.442273407185915</v>
      </c>
      <c r="E8" s="136" t="s">
        <v>106</v>
      </c>
      <c r="F8" s="88">
        <v>2454809.52</v>
      </c>
      <c r="G8" s="88">
        <v>40699</v>
      </c>
      <c r="H8" s="88">
        <v>38913964.210000001</v>
      </c>
      <c r="I8" s="88">
        <v>861181</v>
      </c>
    </row>
    <row r="9" spans="1:13" x14ac:dyDescent="0.25">
      <c r="A9" t="s">
        <v>33</v>
      </c>
      <c r="B9" s="129">
        <f>(F8/G8)*-1</f>
        <v>-60.316212191945752</v>
      </c>
      <c r="C9" s="128">
        <f>H8/I8</f>
        <v>45.186742635984771</v>
      </c>
      <c r="E9" s="136" t="s">
        <v>107</v>
      </c>
      <c r="F9" s="88">
        <v>17592559.600000001</v>
      </c>
      <c r="G9" s="88">
        <v>223808</v>
      </c>
      <c r="H9" s="88">
        <v>173992397.62</v>
      </c>
      <c r="I9" s="88">
        <v>2786452</v>
      </c>
      <c r="J9" s="118"/>
      <c r="K9" s="119"/>
      <c r="L9" s="119"/>
      <c r="M9" s="119"/>
    </row>
    <row r="10" spans="1:13" x14ac:dyDescent="0.25">
      <c r="A10" s="102">
        <v>-19</v>
      </c>
      <c r="B10" s="129">
        <f>(F7/G7)*-1</f>
        <v>-35.581446945337618</v>
      </c>
      <c r="C10" s="128">
        <f>H7/I7</f>
        <v>32.164821640121104</v>
      </c>
      <c r="E10" s="136" t="s">
        <v>108</v>
      </c>
      <c r="F10" s="88">
        <v>50774633.5</v>
      </c>
      <c r="G10" s="88">
        <v>570446</v>
      </c>
      <c r="H10" s="88">
        <v>331765772.77999997</v>
      </c>
      <c r="I10" s="88">
        <v>4409952</v>
      </c>
      <c r="J10" s="118"/>
      <c r="K10" s="119"/>
      <c r="L10" s="119"/>
      <c r="M10" s="119"/>
    </row>
    <row r="11" spans="1:13" x14ac:dyDescent="0.25">
      <c r="E11" s="136" t="s">
        <v>109</v>
      </c>
      <c r="F11" s="88">
        <v>48326508.219999999</v>
      </c>
      <c r="G11" s="88">
        <v>506502</v>
      </c>
      <c r="H11" s="88">
        <v>225763718.69999999</v>
      </c>
      <c r="I11" s="88">
        <v>2810852</v>
      </c>
      <c r="J11" s="118"/>
      <c r="K11" s="119"/>
      <c r="L11" s="119"/>
      <c r="M11" s="119"/>
    </row>
    <row r="12" spans="1:13" s="121" customFormat="1" x14ac:dyDescent="0.25">
      <c r="A12" s="165" t="s">
        <v>146</v>
      </c>
      <c r="E12" s="136" t="s">
        <v>110</v>
      </c>
      <c r="F12" s="88">
        <v>22291546.050000001</v>
      </c>
      <c r="G12" s="88">
        <v>230636</v>
      </c>
      <c r="H12" s="88">
        <v>70470891.859999999</v>
      </c>
      <c r="I12" s="88">
        <v>878170</v>
      </c>
      <c r="J12" s="122"/>
      <c r="K12" s="123"/>
      <c r="L12" s="123"/>
      <c r="M12" s="124"/>
    </row>
    <row r="13" spans="1:13" x14ac:dyDescent="0.25">
      <c r="E13" s="136" t="s">
        <v>111</v>
      </c>
      <c r="F13" s="88">
        <v>6016654.3600000003</v>
      </c>
      <c r="G13" s="88">
        <v>63209</v>
      </c>
      <c r="H13" s="88">
        <v>6976924.8600000003</v>
      </c>
      <c r="I13" s="88">
        <v>83404</v>
      </c>
      <c r="J13" s="118"/>
      <c r="K13" s="119"/>
      <c r="L13" s="119"/>
      <c r="M13" s="119"/>
    </row>
    <row r="14" spans="1:13" x14ac:dyDescent="0.25">
      <c r="E14" s="136" t="s">
        <v>112</v>
      </c>
      <c r="F14" s="88">
        <v>1436319</v>
      </c>
      <c r="G14" s="88">
        <v>15535</v>
      </c>
      <c r="H14" s="88">
        <v>290059.17</v>
      </c>
      <c r="I14" s="88">
        <v>3546</v>
      </c>
      <c r="J14" s="118"/>
      <c r="K14" s="120"/>
      <c r="L14" s="120"/>
      <c r="M14" s="120"/>
    </row>
    <row r="15" spans="1:13" x14ac:dyDescent="0.25">
      <c r="E15" s="136" t="s">
        <v>113</v>
      </c>
      <c r="F15" s="88">
        <v>515443.52</v>
      </c>
      <c r="G15" s="88">
        <v>5534</v>
      </c>
      <c r="H15" s="88">
        <v>2021.54</v>
      </c>
      <c r="I15" s="88">
        <v>52</v>
      </c>
      <c r="J15" s="118"/>
      <c r="K15" s="119"/>
      <c r="L15" s="119"/>
      <c r="M15" s="119"/>
    </row>
    <row r="16" spans="1:13" x14ac:dyDescent="0.25">
      <c r="E16" s="136" t="s">
        <v>114</v>
      </c>
      <c r="F16" s="88">
        <v>98124.88</v>
      </c>
      <c r="G16" s="88">
        <v>1249</v>
      </c>
      <c r="H16" s="88" t="s">
        <v>138</v>
      </c>
      <c r="I16" s="88" t="s">
        <v>138</v>
      </c>
      <c r="J16" s="118"/>
    </row>
    <row r="17" spans="5:13" x14ac:dyDescent="0.25">
      <c r="E17" s="136" t="s">
        <v>102</v>
      </c>
      <c r="F17" s="88">
        <v>19980.05</v>
      </c>
      <c r="G17" s="88">
        <v>611</v>
      </c>
      <c r="H17" s="139" t="s">
        <v>138</v>
      </c>
      <c r="I17" s="139" t="s">
        <v>138</v>
      </c>
      <c r="J17" s="118"/>
      <c r="K17" s="119"/>
      <c r="L17" s="119"/>
      <c r="M17" s="119"/>
    </row>
    <row r="18" spans="5:13" x14ac:dyDescent="0.25">
      <c r="I18" s="118"/>
      <c r="J18" s="118"/>
      <c r="K18" s="119"/>
      <c r="L18" s="119"/>
      <c r="M18" s="119"/>
    </row>
    <row r="19" spans="5:13" x14ac:dyDescent="0.25">
      <c r="I19" s="118"/>
      <c r="J19" s="118"/>
      <c r="K19" s="119"/>
      <c r="L19" s="119"/>
      <c r="M19" s="119"/>
    </row>
    <row r="20" spans="5:13" x14ac:dyDescent="0.25">
      <c r="I20" s="118"/>
      <c r="J20" s="118"/>
      <c r="K20" s="119"/>
      <c r="L20" s="119"/>
      <c r="M20" s="119"/>
    </row>
    <row r="21" spans="5:13" x14ac:dyDescent="0.25">
      <c r="I21" s="118"/>
      <c r="J21" s="118"/>
      <c r="K21" s="119"/>
      <c r="L21" s="119"/>
      <c r="M21" s="119"/>
    </row>
    <row r="22" spans="5:13" x14ac:dyDescent="0.25">
      <c r="I22" s="118"/>
      <c r="J22" s="118"/>
      <c r="K22" s="119"/>
      <c r="L22" s="119"/>
      <c r="M22" s="119"/>
    </row>
    <row r="23" spans="5:13" x14ac:dyDescent="0.25">
      <c r="I23" s="118"/>
      <c r="J23" s="118"/>
      <c r="K23" s="119"/>
      <c r="L23" s="119"/>
      <c r="M23" s="119"/>
    </row>
    <row r="24" spans="5:13" x14ac:dyDescent="0.25">
      <c r="J24" s="118"/>
      <c r="K24" s="119"/>
      <c r="L24" s="119"/>
      <c r="M24" s="119"/>
    </row>
    <row r="25" spans="5:13" x14ac:dyDescent="0.25">
      <c r="J25" s="118"/>
      <c r="K25" s="120"/>
      <c r="L25" s="120"/>
      <c r="M25" s="119"/>
    </row>
    <row r="47" s="125" customFormat="1" ht="12.75" customHeight="1" x14ac:dyDescent="0.25"/>
    <row r="48" s="125" customFormat="1" x14ac:dyDescent="0.25"/>
    <row r="49" s="125" customFormat="1" x14ac:dyDescent="0.25"/>
    <row r="50" s="125" customFormat="1" x14ac:dyDescent="0.25"/>
    <row r="51" s="125" customFormat="1" x14ac:dyDescent="0.25"/>
    <row r="52" s="125" customFormat="1" x14ac:dyDescent="0.25"/>
    <row r="53" s="125" customFormat="1" x14ac:dyDescent="0.25"/>
    <row r="54" s="125" customFormat="1" x14ac:dyDescent="0.25"/>
    <row r="55" s="125" customFormat="1" x14ac:dyDescent="0.25"/>
    <row r="56" s="125" customFormat="1" x14ac:dyDescent="0.25"/>
    <row r="57" s="125" customFormat="1" x14ac:dyDescent="0.25"/>
    <row r="58" s="125" customFormat="1" x14ac:dyDescent="0.25"/>
    <row r="59" s="125" customFormat="1" x14ac:dyDescent="0.25"/>
    <row r="60" s="125" customFormat="1" x14ac:dyDescent="0.25"/>
    <row r="61" s="125" customFormat="1" x14ac:dyDescent="0.25"/>
    <row r="62" s="125" customFormat="1" x14ac:dyDescent="0.25"/>
    <row r="63" s="125" customFormat="1" x14ac:dyDescent="0.25"/>
    <row r="64" s="125" customFormat="1" x14ac:dyDescent="0.25"/>
    <row r="65" s="125" customFormat="1" x14ac:dyDescent="0.25"/>
  </sheetData>
  <mergeCells count="1">
    <mergeCell ref="A3:A4"/>
  </mergeCells>
  <pageMargins left="0.74803149606299213" right="0.39370078740157483" top="0.59055118110236215" bottom="0.98425196850393704" header="0.39370078740157483" footer="0.39370078740157483"/>
  <pageSetup paperSize="9" orientation="portrait" r:id="rId1"/>
  <headerFooter alignWithMargins="0">
    <oddHeader>&amp;L&amp;G</oddHeader>
    <oddFooter>&amp;LKela | Section for Analytics and Statistics&amp;2
&amp;G
&amp;10PO Box 450 | FIN-00101 HELSINKI | tilastot@kela.fi | www.kela.fi/statistics&amp;R
&amp;P(&amp;N)</oddFooter>
  </headerFooter>
  <ignoredErrors>
    <ignoredError sqref="B5" formulaRange="1"/>
  </ignoredErrors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Taul13"/>
  <dimension ref="A1:F25"/>
  <sheetViews>
    <sheetView zoomScaleNormal="100" workbookViewId="0">
      <pane ySplit="2" topLeftCell="A3" activePane="bottomLeft" state="frozen"/>
      <selection activeCell="A54" sqref="A54"/>
      <selection pane="bottomLeft" activeCell="A3" sqref="A3"/>
    </sheetView>
  </sheetViews>
  <sheetFormatPr defaultColWidth="9.1796875" defaultRowHeight="12.5" x14ac:dyDescent="0.25"/>
  <cols>
    <col min="1" max="1" width="6.1796875" style="1" customWidth="1"/>
    <col min="2" max="2" width="11.453125" style="1" customWidth="1"/>
    <col min="3" max="3" width="8" style="1" bestFit="1" customWidth="1"/>
    <col min="4" max="4" width="24.54296875" style="1" customWidth="1"/>
    <col min="5" max="5" width="30.26953125" style="1" customWidth="1"/>
    <col min="6" max="6" width="9.36328125" style="1" bestFit="1" customWidth="1"/>
    <col min="7" max="16384" width="9.1796875" style="1"/>
  </cols>
  <sheetData>
    <row r="1" spans="1:6" s="156" customFormat="1" ht="36" customHeight="1" x14ac:dyDescent="0.25">
      <c r="A1" s="155" t="s">
        <v>35</v>
      </c>
      <c r="B1" s="248" t="s">
        <v>155</v>
      </c>
      <c r="C1" s="248"/>
      <c r="D1" s="248"/>
    </row>
    <row r="2" spans="1:6" s="5" customFormat="1" ht="6.75" customHeight="1" x14ac:dyDescent="0.25">
      <c r="C2" s="84">
        <v>1000000</v>
      </c>
    </row>
    <row r="3" spans="1:6" x14ac:dyDescent="0.25">
      <c r="A3" s="135" t="s">
        <v>132</v>
      </c>
      <c r="B3" s="134"/>
      <c r="C3" s="243" t="s">
        <v>58</v>
      </c>
      <c r="D3" s="143" t="s">
        <v>46</v>
      </c>
    </row>
    <row r="4" spans="1:6" ht="18" customHeight="1" x14ac:dyDescent="0.25">
      <c r="A4" s="1" t="s">
        <v>124</v>
      </c>
      <c r="C4" s="131">
        <v>24.893959338891328</v>
      </c>
      <c r="D4" s="210"/>
      <c r="E4" s="67"/>
      <c r="F4" s="10"/>
    </row>
    <row r="5" spans="1:6" x14ac:dyDescent="0.25">
      <c r="A5" s="1" t="s">
        <v>125</v>
      </c>
      <c r="C5" s="131">
        <v>23.850257100293142</v>
      </c>
      <c r="D5" s="210"/>
      <c r="E5" s="67"/>
      <c r="F5" s="10"/>
    </row>
    <row r="6" spans="1:6" x14ac:dyDescent="0.25">
      <c r="A6" s="1" t="s">
        <v>122</v>
      </c>
      <c r="C6" s="131">
        <v>21.361152508693493</v>
      </c>
      <c r="D6" s="210"/>
      <c r="E6" s="67"/>
      <c r="F6" s="10"/>
    </row>
    <row r="7" spans="1:6" x14ac:dyDescent="0.25">
      <c r="A7" s="1" t="s">
        <v>123</v>
      </c>
      <c r="C7" s="131">
        <v>19.662127803830725</v>
      </c>
      <c r="D7" s="210"/>
      <c r="E7" s="67"/>
      <c r="F7" s="10"/>
    </row>
    <row r="8" spans="1:6" x14ac:dyDescent="0.25">
      <c r="A8" s="1" t="s">
        <v>126</v>
      </c>
      <c r="C8" s="131">
        <v>19.341298030351954</v>
      </c>
      <c r="D8" s="210"/>
      <c r="E8" s="67"/>
      <c r="F8" s="10"/>
    </row>
    <row r="9" spans="1:6" x14ac:dyDescent="0.25">
      <c r="A9" s="1" t="s">
        <v>121</v>
      </c>
      <c r="C9" s="131">
        <v>18.559135481288774</v>
      </c>
      <c r="D9" s="210"/>
      <c r="E9" s="67"/>
      <c r="F9" s="10"/>
    </row>
    <row r="10" spans="1:6" x14ac:dyDescent="0.25">
      <c r="A10" s="1" t="s">
        <v>44</v>
      </c>
      <c r="C10" s="131">
        <v>18.473964598728305</v>
      </c>
      <c r="D10" s="210"/>
      <c r="E10" s="67"/>
      <c r="F10" s="10"/>
    </row>
    <row r="11" spans="1:6" x14ac:dyDescent="0.25">
      <c r="A11" s="1" t="s">
        <v>120</v>
      </c>
      <c r="C11" s="131">
        <v>18.054515500973491</v>
      </c>
      <c r="D11" s="210"/>
      <c r="E11" s="67"/>
      <c r="F11" s="10"/>
    </row>
    <row r="12" spans="1:6" x14ac:dyDescent="0.25">
      <c r="A12" s="1" t="s">
        <v>43</v>
      </c>
      <c r="C12" s="131">
        <v>17.296604740550929</v>
      </c>
      <c r="D12" s="210"/>
      <c r="E12" s="67"/>
      <c r="F12" s="10"/>
    </row>
    <row r="13" spans="1:6" x14ac:dyDescent="0.25">
      <c r="A13" s="1" t="s">
        <v>119</v>
      </c>
      <c r="C13" s="131">
        <v>16.869224816787291</v>
      </c>
      <c r="D13" s="210"/>
      <c r="E13" s="67"/>
      <c r="F13" s="10"/>
    </row>
    <row r="14" spans="1:6" x14ac:dyDescent="0.25">
      <c r="A14" s="1" t="s">
        <v>118</v>
      </c>
      <c r="C14" s="131">
        <v>16.753926701570681</v>
      </c>
      <c r="D14" s="210"/>
      <c r="E14" s="67"/>
      <c r="F14" s="10"/>
    </row>
    <row r="15" spans="1:6" x14ac:dyDescent="0.25">
      <c r="A15" s="1" t="s">
        <v>42</v>
      </c>
      <c r="C15" s="131">
        <v>16.650096802888388</v>
      </c>
      <c r="D15" s="210"/>
      <c r="E15" s="67"/>
      <c r="F15" s="10"/>
    </row>
    <row r="16" spans="1:6" x14ac:dyDescent="0.25">
      <c r="A16" s="1" t="s">
        <v>41</v>
      </c>
      <c r="C16" s="131">
        <v>16.352546843233146</v>
      </c>
      <c r="D16" s="210"/>
      <c r="E16" s="67"/>
      <c r="F16" s="10"/>
    </row>
    <row r="17" spans="1:6" x14ac:dyDescent="0.25">
      <c r="A17" s="1" t="s">
        <v>39</v>
      </c>
      <c r="C17" s="131">
        <v>15.993075938887635</v>
      </c>
      <c r="D17" s="210"/>
      <c r="E17" s="67"/>
      <c r="F17" s="10"/>
    </row>
    <row r="18" spans="1:6" x14ac:dyDescent="0.25">
      <c r="A18" s="1" t="s">
        <v>40</v>
      </c>
      <c r="C18" s="131">
        <v>15.3524527412991</v>
      </c>
      <c r="D18" s="210"/>
      <c r="E18" s="67"/>
      <c r="F18" s="10"/>
    </row>
    <row r="19" spans="1:6" x14ac:dyDescent="0.25">
      <c r="A19" s="1" t="s">
        <v>117</v>
      </c>
      <c r="C19" s="131">
        <v>14.771966727220576</v>
      </c>
      <c r="D19" s="210"/>
      <c r="E19" s="67"/>
      <c r="F19" s="10"/>
    </row>
    <row r="20" spans="1:6" x14ac:dyDescent="0.25">
      <c r="A20" s="1" t="s">
        <v>38</v>
      </c>
      <c r="C20" s="131">
        <v>14.59526389103854</v>
      </c>
      <c r="D20" s="210"/>
      <c r="E20" s="67"/>
      <c r="F20" s="10"/>
    </row>
    <row r="21" spans="1:6" x14ac:dyDescent="0.25">
      <c r="A21" s="1" t="s">
        <v>127</v>
      </c>
      <c r="C21" s="131">
        <v>14.504792332268371</v>
      </c>
      <c r="D21" s="210"/>
      <c r="E21" s="67"/>
      <c r="F21" s="10"/>
    </row>
    <row r="22" spans="1:6" x14ac:dyDescent="0.25">
      <c r="A22" s="1" t="s">
        <v>37</v>
      </c>
      <c r="C22" s="131">
        <v>13.845682280491541</v>
      </c>
      <c r="D22" s="210"/>
      <c r="E22" s="67"/>
      <c r="F22" s="10"/>
    </row>
    <row r="23" spans="1:6" ht="18" customHeight="1" x14ac:dyDescent="0.25">
      <c r="A23" s="110" t="s">
        <v>116</v>
      </c>
      <c r="B23" s="41"/>
      <c r="C23" s="222">
        <v>16.487042276776666</v>
      </c>
      <c r="F23" s="10"/>
    </row>
    <row r="25" spans="1:6" x14ac:dyDescent="0.25">
      <c r="A25" s="165" t="s">
        <v>146</v>
      </c>
    </row>
  </sheetData>
  <mergeCells count="1">
    <mergeCell ref="B1:D1"/>
  </mergeCells>
  <pageMargins left="0.74803149606299213" right="0.39370078740157483" top="0.59055118110236215" bottom="0.98425196850393704" header="0.39370078740157483" footer="0.39370078740157483"/>
  <pageSetup paperSize="9" orientation="portrait" r:id="rId1"/>
  <headerFooter alignWithMargins="0">
    <oddHeader>&amp;L&amp;G</oddHeader>
    <oddFooter>&amp;LKela | Section for Analytics and Statistics&amp;2
&amp;G
&amp;10PO Box 450 | FIN-00101 HELSINKI | tilastot@kela.fi | www.kela.fi/statistics&amp;R
&amp;P(&amp;N)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Taul15"/>
  <dimension ref="A1:F25"/>
  <sheetViews>
    <sheetView zoomScaleNormal="100" workbookViewId="0">
      <pane ySplit="2" topLeftCell="A3" activePane="bottomLeft" state="frozen"/>
      <selection activeCell="A54" sqref="A54"/>
      <selection pane="bottomLeft" activeCell="A3" sqref="A3"/>
    </sheetView>
  </sheetViews>
  <sheetFormatPr defaultColWidth="9.1796875" defaultRowHeight="12.5" x14ac:dyDescent="0.25"/>
  <cols>
    <col min="1" max="1" width="6.1796875" style="1" customWidth="1"/>
    <col min="2" max="2" width="11.453125" style="1" customWidth="1"/>
    <col min="3" max="3" width="8" style="1" bestFit="1" customWidth="1"/>
    <col min="4" max="4" width="28.81640625" style="1" customWidth="1"/>
    <col min="5" max="5" width="18.36328125" style="1" customWidth="1"/>
    <col min="6" max="7" width="9.1796875" style="1" customWidth="1"/>
    <col min="8" max="16384" width="9.1796875" style="1"/>
  </cols>
  <sheetData>
    <row r="1" spans="1:6" s="156" customFormat="1" ht="36" customHeight="1" x14ac:dyDescent="0.25">
      <c r="A1" s="155" t="s">
        <v>36</v>
      </c>
      <c r="B1" s="248" t="s">
        <v>156</v>
      </c>
      <c r="C1" s="248"/>
      <c r="D1" s="248"/>
    </row>
    <row r="2" spans="1:6" s="5" customFormat="1" ht="6.75" customHeight="1" x14ac:dyDescent="0.25">
      <c r="C2" s="84">
        <v>1000000</v>
      </c>
    </row>
    <row r="3" spans="1:6" x14ac:dyDescent="0.25">
      <c r="A3" s="140" t="s">
        <v>133</v>
      </c>
      <c r="B3" s="140"/>
      <c r="C3" s="243" t="s">
        <v>58</v>
      </c>
      <c r="D3" s="142" t="s">
        <v>45</v>
      </c>
      <c r="E3"/>
    </row>
    <row r="4" spans="1:6" ht="18" customHeight="1" x14ac:dyDescent="0.25">
      <c r="A4" s="1" t="s">
        <v>39</v>
      </c>
      <c r="B4" s="141"/>
      <c r="C4" s="220">
        <v>11.774600504625736</v>
      </c>
      <c r="D4" s="271"/>
      <c r="E4" s="141"/>
      <c r="F4" s="10"/>
    </row>
    <row r="5" spans="1:6" x14ac:dyDescent="0.25">
      <c r="A5" s="1" t="s">
        <v>41</v>
      </c>
      <c r="B5" s="141"/>
      <c r="C5" s="220">
        <v>11.689838039271894</v>
      </c>
      <c r="D5" s="271"/>
      <c r="E5" s="141"/>
      <c r="F5" s="10"/>
    </row>
    <row r="6" spans="1:6" x14ac:dyDescent="0.25">
      <c r="A6" s="1" t="s">
        <v>42</v>
      </c>
      <c r="B6" s="141"/>
      <c r="C6" s="220">
        <v>11.682614536780632</v>
      </c>
      <c r="D6" s="271"/>
      <c r="E6" s="141"/>
      <c r="F6" s="10"/>
    </row>
    <row r="7" spans="1:6" x14ac:dyDescent="0.25">
      <c r="A7" s="1" t="s">
        <v>118</v>
      </c>
      <c r="B7" s="141"/>
      <c r="C7" s="220">
        <v>10.810671345270654</v>
      </c>
      <c r="D7" s="271"/>
      <c r="E7" s="141"/>
      <c r="F7" s="10"/>
    </row>
    <row r="8" spans="1:6" x14ac:dyDescent="0.25">
      <c r="A8" s="1" t="s">
        <v>43</v>
      </c>
      <c r="B8" s="141"/>
      <c r="C8" s="220">
        <v>10.429875518672199</v>
      </c>
      <c r="D8" s="271"/>
      <c r="E8" s="141"/>
      <c r="F8" s="10"/>
    </row>
    <row r="9" spans="1:6" x14ac:dyDescent="0.25">
      <c r="A9" s="1" t="s">
        <v>122</v>
      </c>
      <c r="B9" s="141"/>
      <c r="C9" s="220">
        <v>10.128704304564137</v>
      </c>
      <c r="D9" s="271"/>
      <c r="E9" s="141"/>
      <c r="F9" s="10"/>
    </row>
    <row r="10" spans="1:6" x14ac:dyDescent="0.25">
      <c r="A10" s="1" t="s">
        <v>120</v>
      </c>
      <c r="B10" s="141"/>
      <c r="C10" s="220">
        <v>10.083906568901655</v>
      </c>
      <c r="D10" s="271"/>
      <c r="E10" s="141"/>
      <c r="F10" s="10"/>
    </row>
    <row r="11" spans="1:6" x14ac:dyDescent="0.25">
      <c r="A11" s="1" t="s">
        <v>38</v>
      </c>
      <c r="B11" s="141"/>
      <c r="C11" s="220">
        <v>9.8216406212891272</v>
      </c>
      <c r="D11" s="271"/>
      <c r="E11" s="141"/>
      <c r="F11" s="10"/>
    </row>
    <row r="12" spans="1:6" x14ac:dyDescent="0.25">
      <c r="A12" s="1" t="s">
        <v>117</v>
      </c>
      <c r="B12" s="141"/>
      <c r="C12" s="220">
        <v>9.7529790824937344</v>
      </c>
      <c r="D12" s="271"/>
      <c r="E12" s="141"/>
      <c r="F12" s="10"/>
    </row>
    <row r="13" spans="1:6" x14ac:dyDescent="0.25">
      <c r="A13" s="1" t="s">
        <v>44</v>
      </c>
      <c r="B13" s="141"/>
      <c r="C13" s="220">
        <v>9.7510905824993586</v>
      </c>
      <c r="D13" s="271"/>
      <c r="E13" s="141"/>
      <c r="F13" s="10"/>
    </row>
    <row r="14" spans="1:6" x14ac:dyDescent="0.25">
      <c r="A14" s="1" t="s">
        <v>119</v>
      </c>
      <c r="B14" s="141"/>
      <c r="C14" s="220">
        <v>9.4239479147008858</v>
      </c>
      <c r="D14" s="271"/>
      <c r="E14" s="141"/>
      <c r="F14" s="10"/>
    </row>
    <row r="15" spans="1:6" x14ac:dyDescent="0.25">
      <c r="A15" s="1" t="s">
        <v>126</v>
      </c>
      <c r="B15" s="141"/>
      <c r="C15" s="220">
        <v>9.3731806714535217</v>
      </c>
      <c r="D15" s="271"/>
      <c r="E15" s="141"/>
      <c r="F15" s="10"/>
    </row>
    <row r="16" spans="1:6" x14ac:dyDescent="0.25">
      <c r="A16" s="1" t="s">
        <v>121</v>
      </c>
      <c r="B16" s="141"/>
      <c r="C16" s="220">
        <v>9.3244300066173373</v>
      </c>
      <c r="D16" s="271"/>
      <c r="E16" s="141"/>
      <c r="F16" s="10"/>
    </row>
    <row r="17" spans="1:6" x14ac:dyDescent="0.25">
      <c r="A17" s="1" t="s">
        <v>40</v>
      </c>
      <c r="B17" s="141"/>
      <c r="C17" s="220">
        <v>9.0993798465663787</v>
      </c>
      <c r="D17" s="271"/>
      <c r="E17" s="141"/>
      <c r="F17" s="10"/>
    </row>
    <row r="18" spans="1:6" x14ac:dyDescent="0.25">
      <c r="A18" s="1" t="s">
        <v>37</v>
      </c>
      <c r="B18" s="141"/>
      <c r="C18" s="220">
        <v>9.011083359350609</v>
      </c>
      <c r="D18" s="271"/>
      <c r="E18" s="141"/>
      <c r="F18" s="10"/>
    </row>
    <row r="19" spans="1:6" x14ac:dyDescent="0.25">
      <c r="A19" s="1" t="s">
        <v>125</v>
      </c>
      <c r="B19" s="141"/>
      <c r="C19" s="220">
        <v>7.4163276376457823</v>
      </c>
      <c r="D19" s="271"/>
      <c r="E19" s="141"/>
      <c r="F19" s="10"/>
    </row>
    <row r="20" spans="1:6" x14ac:dyDescent="0.25">
      <c r="A20" s="1" t="s">
        <v>124</v>
      </c>
      <c r="B20" s="141"/>
      <c r="C20" s="220">
        <v>6.980171489817792</v>
      </c>
      <c r="D20" s="271"/>
      <c r="E20" s="141"/>
      <c r="F20" s="10"/>
    </row>
    <row r="21" spans="1:6" x14ac:dyDescent="0.25">
      <c r="A21" s="1" t="s">
        <v>123</v>
      </c>
      <c r="B21" s="141"/>
      <c r="C21" s="220">
        <v>5.5416043565362152</v>
      </c>
      <c r="D21" s="271"/>
      <c r="E21" s="141"/>
      <c r="F21" s="10"/>
    </row>
    <row r="22" spans="1:6" x14ac:dyDescent="0.25">
      <c r="A22" s="272" t="s">
        <v>127</v>
      </c>
      <c r="B22" s="166"/>
      <c r="C22" s="221">
        <v>3.7086759523409967</v>
      </c>
      <c r="D22" s="271"/>
      <c r="E22" s="273"/>
      <c r="F22" s="10"/>
    </row>
    <row r="23" spans="1:6" ht="18" customHeight="1" x14ac:dyDescent="0.25">
      <c r="A23" s="67" t="s">
        <v>116</v>
      </c>
      <c r="B23"/>
      <c r="C23" s="220">
        <v>9.1806742343915673</v>
      </c>
      <c r="D23"/>
      <c r="E23" s="274"/>
      <c r="F23" s="10"/>
    </row>
    <row r="25" spans="1:6" x14ac:dyDescent="0.25">
      <c r="A25" s="165" t="s">
        <v>146</v>
      </c>
    </row>
  </sheetData>
  <sortState xmlns:xlrd2="http://schemas.microsoft.com/office/spreadsheetml/2017/richdata2" ref="A4:C22">
    <sortCondition descending="1" ref="C4:C22"/>
  </sortState>
  <mergeCells count="1">
    <mergeCell ref="B1:D1"/>
  </mergeCells>
  <pageMargins left="0.74803149606299213" right="0.39370078740157483" top="0.59055118110236215" bottom="0.98425196850393704" header="0.39370078740157483" footer="0.39370078740157483"/>
  <pageSetup paperSize="9" orientation="portrait" r:id="rId1"/>
  <headerFooter alignWithMargins="0">
    <oddHeader>&amp;L&amp;G</oddHeader>
    <oddFooter>&amp;LKela | Section for Analytics and Statistics&amp;2
&amp;G
&amp;10PO Box 450 | FIN-00101 HELSINKI | tilastot@kela.fi | www.kela.fi/statistics&amp;R
&amp;P(&amp;N)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Taul18"/>
  <dimension ref="A1:H95"/>
  <sheetViews>
    <sheetView workbookViewId="0">
      <pane ySplit="5" topLeftCell="A69" activePane="bottomLeft" state="frozen"/>
      <selection pane="bottomLeft" activeCell="J105" sqref="J105"/>
    </sheetView>
  </sheetViews>
  <sheetFormatPr defaultColWidth="9.1796875" defaultRowHeight="12.5" x14ac:dyDescent="0.25"/>
  <cols>
    <col min="1" max="2" width="9.1796875" style="1"/>
    <col min="3" max="3" width="4.7265625" style="1" customWidth="1"/>
    <col min="4" max="4" width="9.1796875" style="2"/>
    <col min="5" max="16384" width="9.1796875" style="1"/>
  </cols>
  <sheetData>
    <row r="1" spans="1:8" ht="17.5" x14ac:dyDescent="0.35">
      <c r="A1" s="211" t="s">
        <v>128</v>
      </c>
      <c r="B1" s="79"/>
      <c r="C1" s="67"/>
      <c r="D1" s="79"/>
    </row>
    <row r="2" spans="1:8" ht="13" x14ac:dyDescent="0.3">
      <c r="A2" s="61"/>
      <c r="B2" s="79"/>
      <c r="C2" s="67"/>
      <c r="D2" s="79"/>
    </row>
    <row r="3" spans="1:8" ht="13" x14ac:dyDescent="0.3">
      <c r="A3" s="61" t="s">
        <v>129</v>
      </c>
      <c r="B3" s="79"/>
      <c r="C3" s="67"/>
      <c r="D3" s="3" t="s">
        <v>130</v>
      </c>
    </row>
    <row r="4" spans="1:8" x14ac:dyDescent="0.25">
      <c r="A4" s="67"/>
      <c r="B4" s="79"/>
      <c r="C4" s="67"/>
      <c r="D4" s="79"/>
    </row>
    <row r="5" spans="1:8" x14ac:dyDescent="0.25">
      <c r="A5" s="212" t="s">
        <v>53</v>
      </c>
      <c r="B5" s="213" t="s">
        <v>131</v>
      </c>
      <c r="C5" s="67"/>
      <c r="D5" s="213" t="s">
        <v>131</v>
      </c>
    </row>
    <row r="6" spans="1:8" ht="13" x14ac:dyDescent="0.3">
      <c r="A6" s="64">
        <v>1940</v>
      </c>
      <c r="B6" s="77">
        <v>187.56666666666666</v>
      </c>
      <c r="C6"/>
      <c r="D6" s="223">
        <v>174.52671755725191</v>
      </c>
    </row>
    <row r="7" spans="1:8" ht="13" x14ac:dyDescent="0.3">
      <c r="A7" s="64">
        <v>1941</v>
      </c>
      <c r="B7" s="77">
        <v>158.50704225352112</v>
      </c>
      <c r="C7"/>
      <c r="D7" s="223">
        <v>152.41999999999999</v>
      </c>
    </row>
    <row r="8" spans="1:8" ht="13" x14ac:dyDescent="0.3">
      <c r="A8" s="64">
        <v>1942</v>
      </c>
      <c r="B8" s="77">
        <v>133.97619047619048</v>
      </c>
      <c r="C8"/>
      <c r="D8" s="223">
        <v>126.31491712707182</v>
      </c>
      <c r="F8" s="62"/>
      <c r="G8" s="20"/>
      <c r="H8" s="63"/>
    </row>
    <row r="9" spans="1:8" ht="13" x14ac:dyDescent="0.3">
      <c r="A9" s="64">
        <v>1943</v>
      </c>
      <c r="B9" s="77">
        <v>127.57142857142857</v>
      </c>
      <c r="C9"/>
      <c r="D9" s="223">
        <v>126.67005076142132</v>
      </c>
      <c r="F9" s="62"/>
      <c r="G9" s="20"/>
      <c r="H9" s="63"/>
    </row>
    <row r="10" spans="1:8" ht="13" x14ac:dyDescent="0.3">
      <c r="A10" s="64">
        <v>1944</v>
      </c>
      <c r="B10" s="77">
        <v>119.95522388059702</v>
      </c>
      <c r="C10"/>
      <c r="D10" s="223">
        <v>122.92610837438424</v>
      </c>
      <c r="F10" s="62"/>
      <c r="G10" s="20"/>
      <c r="H10" s="63"/>
    </row>
    <row r="11" spans="1:8" ht="13" x14ac:dyDescent="0.3">
      <c r="A11" s="64">
        <v>1945</v>
      </c>
      <c r="B11" s="77">
        <v>85.5</v>
      </c>
      <c r="C11"/>
      <c r="D11" s="223">
        <v>61.767326732673268</v>
      </c>
      <c r="F11" s="62"/>
      <c r="G11" s="20"/>
      <c r="H11" s="63"/>
    </row>
    <row r="12" spans="1:8" ht="13" x14ac:dyDescent="0.3">
      <c r="A12" s="64">
        <v>1946</v>
      </c>
      <c r="B12" s="77">
        <v>53.58</v>
      </c>
      <c r="C12"/>
      <c r="D12" s="223">
        <v>53.320512820512818</v>
      </c>
      <c r="F12" s="62"/>
      <c r="G12" s="20"/>
      <c r="H12" s="63"/>
    </row>
    <row r="13" spans="1:8" ht="13" x14ac:dyDescent="0.3">
      <c r="A13" s="64">
        <v>1947</v>
      </c>
      <c r="B13" s="77">
        <v>41.285958904109592</v>
      </c>
      <c r="C13"/>
      <c r="D13" s="223">
        <v>34.658333333333331</v>
      </c>
      <c r="F13" s="62"/>
      <c r="G13" s="20"/>
      <c r="H13" s="63"/>
    </row>
    <row r="14" spans="1:8" ht="13" x14ac:dyDescent="0.3">
      <c r="A14" s="64">
        <v>1948</v>
      </c>
      <c r="B14" s="77">
        <v>30.675572519083971</v>
      </c>
      <c r="C14"/>
      <c r="D14" s="223">
        <v>31.270676691729324</v>
      </c>
      <c r="F14" s="62"/>
      <c r="G14" s="20"/>
      <c r="H14" s="63"/>
    </row>
    <row r="15" spans="1:8" ht="13" x14ac:dyDescent="0.3">
      <c r="A15" s="64">
        <v>1949</v>
      </c>
      <c r="B15" s="77">
        <v>30.176470588235293</v>
      </c>
      <c r="C15"/>
      <c r="D15" s="223">
        <v>30.210653753026634</v>
      </c>
      <c r="F15" s="62"/>
      <c r="G15" s="20"/>
      <c r="H15" s="63"/>
    </row>
    <row r="16" spans="1:8" ht="13" x14ac:dyDescent="0.3">
      <c r="A16" s="64">
        <v>1950</v>
      </c>
      <c r="B16" s="77">
        <v>26.466520307354557</v>
      </c>
      <c r="C16"/>
      <c r="D16" s="223">
        <v>25.004008016032063</v>
      </c>
      <c r="F16" s="62"/>
      <c r="G16" s="20"/>
      <c r="H16" s="63"/>
    </row>
    <row r="17" spans="1:8" ht="13" x14ac:dyDescent="0.3">
      <c r="A17" s="64">
        <v>1951</v>
      </c>
      <c r="B17" s="77">
        <v>22.724787935909518</v>
      </c>
      <c r="C17"/>
      <c r="D17" s="223">
        <v>23.299719887955181</v>
      </c>
      <c r="F17" s="62"/>
      <c r="G17" s="20"/>
      <c r="H17" s="63"/>
    </row>
    <row r="18" spans="1:8" ht="13" x14ac:dyDescent="0.3">
      <c r="A18" s="64">
        <v>1952</v>
      </c>
      <c r="B18" s="77">
        <v>21.839673913043477</v>
      </c>
      <c r="C18"/>
      <c r="D18" s="223">
        <v>22.340196956132498</v>
      </c>
      <c r="F18" s="62"/>
      <c r="G18" s="20"/>
      <c r="H18" s="63"/>
    </row>
    <row r="19" spans="1:8" ht="13" x14ac:dyDescent="0.3">
      <c r="A19" s="64">
        <v>1953</v>
      </c>
      <c r="B19" s="77">
        <v>21.546916890080428</v>
      </c>
      <c r="C19"/>
      <c r="D19" s="223">
        <v>22.562386980108499</v>
      </c>
      <c r="F19" s="62"/>
      <c r="G19" s="20"/>
      <c r="H19" s="63"/>
    </row>
    <row r="20" spans="1:8" ht="13" x14ac:dyDescent="0.3">
      <c r="A20" s="64">
        <v>1954</v>
      </c>
      <c r="B20" s="77">
        <v>21.899182561307903</v>
      </c>
      <c r="C20"/>
      <c r="D20" s="223">
        <v>23.925215723873443</v>
      </c>
      <c r="F20" s="62"/>
      <c r="G20" s="20"/>
      <c r="H20" s="63"/>
    </row>
    <row r="21" spans="1:8" ht="13" x14ac:dyDescent="0.3">
      <c r="A21" s="64">
        <v>1955</v>
      </c>
      <c r="B21" s="77">
        <v>22.68203198494826</v>
      </c>
      <c r="C21"/>
      <c r="D21" s="223">
        <v>23.126969416126041</v>
      </c>
      <c r="F21" s="62"/>
      <c r="G21" s="20"/>
      <c r="H21" s="63"/>
    </row>
    <row r="22" spans="1:8" ht="13" x14ac:dyDescent="0.3">
      <c r="A22" s="64">
        <v>1956</v>
      </c>
      <c r="B22" s="77">
        <v>20.312552653748948</v>
      </c>
      <c r="C22"/>
      <c r="D22" s="223">
        <v>19.525821596244132</v>
      </c>
      <c r="F22" s="62"/>
      <c r="G22" s="20"/>
      <c r="H22" s="63"/>
    </row>
    <row r="23" spans="1:8" ht="13" x14ac:dyDescent="0.3">
      <c r="A23" s="64">
        <v>1957</v>
      </c>
      <c r="B23" s="77">
        <v>17.913075780089152</v>
      </c>
      <c r="C23"/>
      <c r="D23" s="223">
        <v>17.51157894736842</v>
      </c>
      <c r="F23" s="62"/>
      <c r="G23" s="20"/>
      <c r="H23" s="63"/>
    </row>
    <row r="24" spans="1:8" ht="13" x14ac:dyDescent="0.3">
      <c r="A24" s="64">
        <v>1958</v>
      </c>
      <c r="B24" s="77">
        <v>16.413206262763786</v>
      </c>
      <c r="C24"/>
      <c r="D24" s="223">
        <v>16.815363881401616</v>
      </c>
      <c r="F24" s="62"/>
      <c r="G24" s="20"/>
      <c r="H24" s="63"/>
    </row>
    <row r="25" spans="1:8" ht="13" x14ac:dyDescent="0.3">
      <c r="A25" s="64">
        <v>1959</v>
      </c>
      <c r="B25" s="77">
        <v>16.160187667560322</v>
      </c>
      <c r="C25"/>
      <c r="D25" s="223">
        <v>16.449571522742254</v>
      </c>
      <c r="F25" s="62"/>
      <c r="G25" s="20"/>
      <c r="H25" s="63"/>
    </row>
    <row r="26" spans="1:8" ht="13" x14ac:dyDescent="0.3">
      <c r="A26" s="64">
        <v>1960</v>
      </c>
      <c r="B26" s="77">
        <v>15.656493506493506</v>
      </c>
      <c r="C26"/>
      <c r="D26" s="223">
        <v>15.985906470211402</v>
      </c>
      <c r="F26" s="62"/>
      <c r="G26" s="20"/>
      <c r="H26" s="63"/>
    </row>
    <row r="27" spans="1:8" ht="13" x14ac:dyDescent="0.3">
      <c r="A27" s="64">
        <v>1961</v>
      </c>
      <c r="B27" s="77">
        <v>15.376913265306122</v>
      </c>
      <c r="C27"/>
      <c r="D27" s="223">
        <v>15.753787878787879</v>
      </c>
      <c r="F27" s="62"/>
      <c r="G27" s="20"/>
      <c r="H27" s="63"/>
    </row>
    <row r="28" spans="1:8" ht="13" x14ac:dyDescent="0.3">
      <c r="A28" s="64">
        <v>1962</v>
      </c>
      <c r="B28" s="77">
        <v>14.719780219780219</v>
      </c>
      <c r="C28"/>
      <c r="D28" s="223">
        <v>14.906810035842295</v>
      </c>
      <c r="F28" s="62"/>
      <c r="G28" s="20"/>
      <c r="H28" s="63"/>
    </row>
    <row r="29" spans="1:8" ht="13" x14ac:dyDescent="0.3">
      <c r="A29" s="64">
        <v>1963</v>
      </c>
      <c r="B29" s="77">
        <v>14.034342258440047</v>
      </c>
      <c r="C29"/>
      <c r="D29" s="223">
        <v>14.138243626062323</v>
      </c>
      <c r="F29" s="62"/>
      <c r="G29" s="20"/>
      <c r="H29" s="63"/>
    </row>
    <row r="30" spans="1:8" ht="13" x14ac:dyDescent="0.3">
      <c r="A30" s="64">
        <v>1964</v>
      </c>
      <c r="B30" s="77">
        <v>12.723482849604222</v>
      </c>
      <c r="C30"/>
      <c r="D30" s="223">
        <v>12.869520371325425</v>
      </c>
      <c r="F30" s="62"/>
      <c r="G30" s="20"/>
      <c r="H30" s="63"/>
    </row>
    <row r="31" spans="1:8" ht="13" x14ac:dyDescent="0.3">
      <c r="A31" s="64">
        <v>1965</v>
      </c>
      <c r="B31" s="77">
        <v>12.134373427277302</v>
      </c>
      <c r="C31"/>
      <c r="D31" s="223">
        <v>12.402584493041749</v>
      </c>
      <c r="F31" s="62"/>
      <c r="G31" s="20"/>
      <c r="H31" s="63"/>
    </row>
    <row r="32" spans="1:8" ht="13" x14ac:dyDescent="0.3">
      <c r="A32" s="64">
        <v>1966</v>
      </c>
      <c r="B32" s="77">
        <v>11.676029055690073</v>
      </c>
      <c r="C32"/>
      <c r="D32" s="223">
        <v>11.804162724692526</v>
      </c>
      <c r="F32" s="62"/>
      <c r="G32" s="20"/>
      <c r="H32" s="63"/>
    </row>
    <row r="33" spans="1:8" ht="13" x14ac:dyDescent="0.3">
      <c r="A33" s="64">
        <v>1967</v>
      </c>
      <c r="B33" s="77">
        <v>11.055020632737277</v>
      </c>
      <c r="C33"/>
      <c r="D33" s="223">
        <v>11.007498897220996</v>
      </c>
      <c r="F33" s="62"/>
      <c r="G33" s="20"/>
      <c r="H33" s="63"/>
    </row>
    <row r="34" spans="1:8" ht="13" x14ac:dyDescent="0.3">
      <c r="A34" s="64">
        <v>1968</v>
      </c>
      <c r="B34" s="77">
        <v>10.199238578680204</v>
      </c>
      <c r="C34"/>
      <c r="D34" s="223">
        <v>10.423558897243108</v>
      </c>
      <c r="F34" s="62"/>
      <c r="G34" s="20"/>
      <c r="H34" s="63"/>
    </row>
    <row r="35" spans="1:8" ht="13" x14ac:dyDescent="0.3">
      <c r="A35" s="64">
        <v>1969</v>
      </c>
      <c r="B35" s="77">
        <v>9.9714640198511173</v>
      </c>
      <c r="C35"/>
      <c r="D35" s="223">
        <v>10.248049281314168</v>
      </c>
      <c r="F35" s="62"/>
      <c r="G35" s="20"/>
      <c r="H35" s="63"/>
    </row>
    <row r="36" spans="1:8" ht="13" x14ac:dyDescent="0.3">
      <c r="A36" s="64">
        <v>1970</v>
      </c>
      <c r="B36" s="77">
        <v>9.7065217391304355</v>
      </c>
      <c r="C36"/>
      <c r="D36" s="223">
        <v>9.9339171974522298</v>
      </c>
      <c r="F36" s="62"/>
      <c r="G36" s="20"/>
      <c r="H36" s="63"/>
    </row>
    <row r="37" spans="1:8" ht="13" x14ac:dyDescent="0.3">
      <c r="A37" s="64">
        <v>1971</v>
      </c>
      <c r="B37" s="77">
        <v>9.1156899810964092</v>
      </c>
      <c r="C37"/>
      <c r="D37" s="223">
        <v>9.1406593406593402</v>
      </c>
      <c r="F37" s="62"/>
      <c r="G37" s="20"/>
      <c r="H37" s="63"/>
    </row>
    <row r="38" spans="1:8" ht="13" x14ac:dyDescent="0.3">
      <c r="A38" s="64">
        <v>1972</v>
      </c>
      <c r="B38" s="77">
        <v>8.5077628793225131</v>
      </c>
      <c r="C38"/>
      <c r="D38" s="223">
        <v>8.5254526819268879</v>
      </c>
      <c r="F38" s="62"/>
      <c r="G38" s="20"/>
      <c r="H38" s="63"/>
    </row>
    <row r="39" spans="1:8" ht="13" x14ac:dyDescent="0.3">
      <c r="A39" s="64">
        <v>1973</v>
      </c>
      <c r="B39" s="77">
        <v>7.6156032849020843</v>
      </c>
      <c r="C39"/>
      <c r="D39" s="223">
        <v>7.3915876777251182</v>
      </c>
      <c r="F39" s="62"/>
      <c r="G39" s="20"/>
      <c r="H39" s="63"/>
    </row>
    <row r="40" spans="1:8" ht="13" x14ac:dyDescent="0.3">
      <c r="A40" s="64">
        <v>1974</v>
      </c>
      <c r="B40" s="77">
        <v>6.486682808716707</v>
      </c>
      <c r="C40"/>
      <c r="D40" s="223">
        <v>6.3190681185110158</v>
      </c>
      <c r="F40" s="62"/>
      <c r="G40" s="20"/>
      <c r="H40" s="63"/>
    </row>
    <row r="41" spans="1:8" ht="13" x14ac:dyDescent="0.3">
      <c r="A41" s="64">
        <v>1975</v>
      </c>
      <c r="B41" s="77">
        <v>5.5060516099566108</v>
      </c>
      <c r="C41"/>
      <c r="D41" s="223">
        <v>5.3537867410426951</v>
      </c>
      <c r="F41" s="62"/>
      <c r="G41" s="20"/>
      <c r="H41" s="63"/>
    </row>
    <row r="42" spans="1:8" ht="13" x14ac:dyDescent="0.3">
      <c r="A42" s="64">
        <v>1976</v>
      </c>
      <c r="B42" s="77">
        <v>4.8154583582983825</v>
      </c>
      <c r="C42"/>
      <c r="D42" s="223">
        <v>4.7649417605499336</v>
      </c>
      <c r="F42" s="62"/>
      <c r="G42" s="20"/>
      <c r="H42" s="63"/>
    </row>
    <row r="43" spans="1:8" ht="13" x14ac:dyDescent="0.3">
      <c r="A43" s="64">
        <v>1977</v>
      </c>
      <c r="B43" s="77">
        <v>4.2742421556461618</v>
      </c>
      <c r="C43"/>
      <c r="D43" s="223">
        <v>4.2576352158334752</v>
      </c>
      <c r="F43" s="62"/>
      <c r="G43" s="20"/>
      <c r="H43" s="63"/>
    </row>
    <row r="44" spans="1:8" ht="13" x14ac:dyDescent="0.3">
      <c r="A44" s="64">
        <v>1978</v>
      </c>
      <c r="B44" s="77">
        <v>3.974122300972474</v>
      </c>
      <c r="C44"/>
      <c r="D44" s="223">
        <v>4.0222437137330758</v>
      </c>
      <c r="F44" s="62"/>
      <c r="G44" s="20"/>
      <c r="H44" s="63"/>
    </row>
    <row r="45" spans="1:8" ht="13" x14ac:dyDescent="0.3">
      <c r="A45" s="64">
        <v>1979</v>
      </c>
      <c r="B45" s="77">
        <v>3.7036866359447003</v>
      </c>
      <c r="C45"/>
      <c r="D45" s="223">
        <v>3.7034728406055208</v>
      </c>
      <c r="F45" s="62"/>
      <c r="G45" s="20"/>
      <c r="H45" s="63"/>
    </row>
    <row r="46" spans="1:8" ht="13" x14ac:dyDescent="0.3">
      <c r="A46" s="64">
        <v>1980</v>
      </c>
      <c r="B46" s="77">
        <v>3.3197026022304832</v>
      </c>
      <c r="C46"/>
      <c r="D46" s="223">
        <v>3.2572771178697297</v>
      </c>
      <c r="F46" s="62"/>
      <c r="G46" s="20"/>
      <c r="H46" s="63"/>
    </row>
    <row r="47" spans="1:8" ht="13" x14ac:dyDescent="0.3">
      <c r="A47" s="64">
        <v>1981</v>
      </c>
      <c r="B47" s="77">
        <v>2.9634955752212391</v>
      </c>
      <c r="C47"/>
      <c r="D47" s="223">
        <v>2.9626023981954175</v>
      </c>
      <c r="F47" s="62"/>
      <c r="G47" s="20"/>
      <c r="H47" s="63"/>
    </row>
    <row r="48" spans="1:8" ht="13" x14ac:dyDescent="0.3">
      <c r="A48" s="64">
        <v>1982</v>
      </c>
      <c r="B48" s="77">
        <v>2.7115384615384617</v>
      </c>
      <c r="C48"/>
      <c r="D48" s="223">
        <v>2.7185967970367142</v>
      </c>
      <c r="F48" s="62"/>
      <c r="G48" s="20"/>
      <c r="H48" s="63"/>
    </row>
    <row r="49" spans="1:8" ht="13" x14ac:dyDescent="0.3">
      <c r="A49" s="64">
        <v>1983</v>
      </c>
      <c r="B49" s="77">
        <v>2.4980314960629921</v>
      </c>
      <c r="C49"/>
      <c r="D49" s="223">
        <v>2.5114734299516908</v>
      </c>
      <c r="F49" s="62"/>
      <c r="G49" s="20"/>
      <c r="H49" s="63"/>
    </row>
    <row r="50" spans="1:8" ht="13" x14ac:dyDescent="0.3">
      <c r="A50" s="64">
        <v>1984</v>
      </c>
      <c r="B50" s="77">
        <v>2.3347535586327104</v>
      </c>
      <c r="C50"/>
      <c r="D50" s="223">
        <v>2.3668784975813337</v>
      </c>
      <c r="F50" s="62"/>
      <c r="G50" s="20"/>
      <c r="H50" s="63"/>
    </row>
    <row r="51" spans="1:8" ht="13" x14ac:dyDescent="0.3">
      <c r="A51" s="64">
        <v>1985</v>
      </c>
      <c r="B51" s="77">
        <v>2.2051399304920434</v>
      </c>
      <c r="C51"/>
      <c r="D51" s="223">
        <v>2.2552191595119746</v>
      </c>
      <c r="F51" s="62"/>
      <c r="G51" s="20"/>
      <c r="H51" s="63"/>
    </row>
    <row r="52" spans="1:8" ht="13" x14ac:dyDescent="0.3">
      <c r="A52" s="64">
        <v>1986</v>
      </c>
      <c r="B52" s="77">
        <v>2.1286307053941909</v>
      </c>
      <c r="C52"/>
      <c r="D52" s="223">
        <v>2.181675118027627</v>
      </c>
      <c r="F52" s="62"/>
      <c r="G52" s="20"/>
      <c r="H52" s="63"/>
    </row>
    <row r="53" spans="1:8" ht="13" x14ac:dyDescent="0.3">
      <c r="A53" s="64">
        <v>1987</v>
      </c>
      <c r="B53" s="77">
        <v>2.0533980582524274</v>
      </c>
      <c r="C53"/>
      <c r="D53" s="223">
        <v>2.1045795732478703</v>
      </c>
      <c r="F53" s="62"/>
      <c r="G53" s="20"/>
      <c r="H53" s="63"/>
    </row>
    <row r="54" spans="1:8" ht="13" x14ac:dyDescent="0.3">
      <c r="A54" s="64">
        <v>1988</v>
      </c>
      <c r="B54" s="77">
        <v>1.9573794447150512</v>
      </c>
      <c r="C54"/>
      <c r="D54" s="223">
        <v>1.9760848907190371</v>
      </c>
      <c r="F54" s="62"/>
      <c r="G54" s="20"/>
      <c r="H54" s="63"/>
    </row>
    <row r="55" spans="1:8" ht="13" x14ac:dyDescent="0.3">
      <c r="A55" s="64">
        <v>1989</v>
      </c>
      <c r="B55" s="77">
        <v>1.8364688856729379</v>
      </c>
      <c r="C55"/>
      <c r="D55" s="223">
        <v>1.8553159851301115</v>
      </c>
      <c r="F55" s="62"/>
      <c r="G55" s="20"/>
      <c r="H55" s="63"/>
    </row>
    <row r="56" spans="1:8" ht="13" x14ac:dyDescent="0.3">
      <c r="A56" s="64">
        <v>1990</v>
      </c>
      <c r="B56" s="77">
        <v>1.7311171740379092</v>
      </c>
      <c r="C56"/>
      <c r="D56" s="223">
        <v>1.7692853091321612</v>
      </c>
      <c r="F56" s="62"/>
      <c r="G56" s="20"/>
      <c r="H56" s="63"/>
    </row>
    <row r="57" spans="1:8" ht="13" x14ac:dyDescent="0.3">
      <c r="A57" s="64">
        <v>1991</v>
      </c>
      <c r="B57" s="77">
        <v>1.6624836240777769</v>
      </c>
      <c r="C57"/>
      <c r="D57" s="223">
        <v>1.7025312137545201</v>
      </c>
      <c r="F57" s="62"/>
      <c r="G57" s="20"/>
      <c r="H57" s="63"/>
    </row>
    <row r="58" spans="1:8" ht="13" x14ac:dyDescent="0.3">
      <c r="A58" s="64">
        <v>1992</v>
      </c>
      <c r="B58" s="77">
        <v>1.6203629032258065</v>
      </c>
      <c r="C58"/>
      <c r="D58" s="223">
        <v>1.6681596363393274</v>
      </c>
      <c r="F58" s="62"/>
      <c r="G58" s="20"/>
      <c r="H58" s="63"/>
    </row>
    <row r="59" spans="1:8" ht="13" x14ac:dyDescent="0.3">
      <c r="A59" s="64">
        <v>1993</v>
      </c>
      <c r="B59" s="77">
        <v>1.5869808464424406</v>
      </c>
      <c r="C59"/>
      <c r="D59" s="223">
        <v>1.6431158227431355</v>
      </c>
      <c r="F59" s="62"/>
      <c r="H59" s="63"/>
    </row>
    <row r="60" spans="1:8" ht="13" x14ac:dyDescent="0.3">
      <c r="A60" s="64">
        <v>1994</v>
      </c>
      <c r="B60" s="77">
        <v>1.5699309805964319</v>
      </c>
      <c r="C60"/>
      <c r="D60" s="223">
        <v>1.616715257531584</v>
      </c>
      <c r="F60" s="62"/>
      <c r="H60" s="63"/>
    </row>
    <row r="61" spans="1:8" ht="13" x14ac:dyDescent="0.3">
      <c r="A61" s="64">
        <v>1995</v>
      </c>
      <c r="B61" s="77">
        <v>1.5546456895995873</v>
      </c>
      <c r="C61"/>
      <c r="D61" s="223">
        <v>1.6119113752341581</v>
      </c>
      <c r="F61" s="62"/>
      <c r="H61" s="63"/>
    </row>
    <row r="62" spans="1:8" ht="13" x14ac:dyDescent="0.3">
      <c r="A62" s="65">
        <v>1996</v>
      </c>
      <c r="B62" s="77">
        <v>1.5456760048721072</v>
      </c>
      <c r="C62"/>
      <c r="D62" s="223">
        <v>1.5986930616951758</v>
      </c>
      <c r="F62" s="62"/>
      <c r="H62" s="63"/>
    </row>
    <row r="63" spans="1:8" ht="13" x14ac:dyDescent="0.3">
      <c r="A63" s="65">
        <v>1997</v>
      </c>
      <c r="B63" s="77">
        <v>1.5267857142857142</v>
      </c>
      <c r="C63"/>
      <c r="D63" s="223">
        <v>1.5690392354124749</v>
      </c>
      <c r="F63" s="62"/>
      <c r="H63" s="63"/>
    </row>
    <row r="64" spans="1:8" ht="13" x14ac:dyDescent="0.3">
      <c r="A64" s="65">
        <v>1998</v>
      </c>
      <c r="B64" s="77">
        <v>1.5056200824278756</v>
      </c>
      <c r="C64"/>
      <c r="D64" s="223">
        <v>1.5563178246226768</v>
      </c>
      <c r="F64" s="62"/>
      <c r="H64" s="63"/>
    </row>
    <row r="65" spans="1:8" ht="13" x14ac:dyDescent="0.3">
      <c r="A65" s="64">
        <v>1999</v>
      </c>
      <c r="B65" s="77">
        <v>1.4883333333333333</v>
      </c>
      <c r="C65"/>
      <c r="D65" s="223">
        <v>1.5253056234718827</v>
      </c>
      <c r="F65" s="62"/>
      <c r="H65" s="63"/>
    </row>
    <row r="66" spans="1:8" ht="13" x14ac:dyDescent="0.3">
      <c r="A66" s="65">
        <v>2000</v>
      </c>
      <c r="B66" s="77">
        <v>1.4398925052254403</v>
      </c>
      <c r="C66"/>
      <c r="D66" s="223">
        <v>1.4742127961245348</v>
      </c>
      <c r="F66" s="62"/>
      <c r="H66" s="63"/>
    </row>
    <row r="67" spans="1:8" ht="13" x14ac:dyDescent="0.3">
      <c r="A67" s="64">
        <v>2001</v>
      </c>
      <c r="B67" s="77">
        <v>1.4035976248690185</v>
      </c>
      <c r="C67"/>
      <c r="D67" s="223">
        <v>1.450308032081832</v>
      </c>
      <c r="F67" s="62"/>
      <c r="H67" s="63"/>
    </row>
    <row r="68" spans="1:8" ht="13" x14ac:dyDescent="0.3">
      <c r="A68" s="65">
        <v>2002</v>
      </c>
      <c r="B68" s="77">
        <v>1.382115219260533</v>
      </c>
      <c r="C68"/>
      <c r="D68" s="223">
        <v>1.42667657652507</v>
      </c>
      <c r="F68" s="62"/>
      <c r="G68" s="62"/>
      <c r="H68" s="62"/>
    </row>
    <row r="69" spans="1:8" ht="13" x14ac:dyDescent="0.3">
      <c r="A69" s="65">
        <v>2003</v>
      </c>
      <c r="B69" s="77">
        <v>1.3700988748721445</v>
      </c>
      <c r="C69"/>
      <c r="D69" s="223">
        <v>1.4181632189133895</v>
      </c>
      <c r="F69" s="62"/>
      <c r="G69" s="62"/>
      <c r="H69" s="62"/>
    </row>
    <row r="70" spans="1:8" ht="13" x14ac:dyDescent="0.3">
      <c r="A70" s="65">
        <v>2004</v>
      </c>
      <c r="B70" s="77">
        <v>1.3675344563552834</v>
      </c>
      <c r="C70"/>
      <c r="D70" s="223">
        <v>1.4120642824807605</v>
      </c>
      <c r="F70" s="62"/>
      <c r="G70" s="62"/>
      <c r="H70" s="62"/>
    </row>
    <row r="71" spans="1:8" ht="13" x14ac:dyDescent="0.3">
      <c r="A71" s="65">
        <v>2005</v>
      </c>
      <c r="B71" s="77">
        <v>1.355845470393072</v>
      </c>
      <c r="C71"/>
      <c r="D71" s="223">
        <v>1.3977482776004033</v>
      </c>
      <c r="F71" s="62"/>
      <c r="G71" s="62"/>
      <c r="H71" s="62"/>
    </row>
    <row r="72" spans="1:8" ht="13" x14ac:dyDescent="0.3">
      <c r="A72" s="65">
        <v>2006</v>
      </c>
      <c r="B72" s="77">
        <v>1.3323938992042441</v>
      </c>
      <c r="C72"/>
      <c r="D72" s="223">
        <v>1.3673424657534246</v>
      </c>
      <c r="E72" s="2"/>
      <c r="F72" s="62"/>
      <c r="G72" s="62"/>
      <c r="H72" s="62"/>
    </row>
    <row r="73" spans="1:8" ht="13" x14ac:dyDescent="0.3">
      <c r="A73" s="65">
        <v>2007</v>
      </c>
      <c r="B73" s="77">
        <v>1.2997843665768194</v>
      </c>
      <c r="C73"/>
      <c r="D73" s="223">
        <v>1.3330128205128204</v>
      </c>
    </row>
    <row r="74" spans="1:8" ht="13" x14ac:dyDescent="0.3">
      <c r="A74" s="65">
        <v>2008</v>
      </c>
      <c r="B74" s="77">
        <v>1.2490804538154692</v>
      </c>
      <c r="C74"/>
      <c r="D74" s="223">
        <v>1.288214341025244</v>
      </c>
    </row>
    <row r="75" spans="1:8" ht="13" x14ac:dyDescent="0.3">
      <c r="A75" s="65">
        <v>2009</v>
      </c>
      <c r="B75" s="77">
        <v>1.2489510489510489</v>
      </c>
      <c r="C75"/>
      <c r="D75" s="223">
        <v>1.2952351292432265</v>
      </c>
    </row>
    <row r="76" spans="1:8" ht="13" x14ac:dyDescent="0.3">
      <c r="A76" s="65">
        <v>2010</v>
      </c>
      <c r="B76" s="77">
        <v>1.2339303991811668</v>
      </c>
      <c r="C76"/>
      <c r="D76" s="223">
        <v>1.2587137452711223</v>
      </c>
    </row>
    <row r="77" spans="1:8" ht="13" x14ac:dyDescent="0.3">
      <c r="A77" s="65">
        <v>2011</v>
      </c>
      <c r="B77" s="77">
        <v>1.1926101795518622</v>
      </c>
      <c r="C77"/>
      <c r="D77" s="223">
        <v>1.223235294117647</v>
      </c>
    </row>
    <row r="78" spans="1:8" ht="13" x14ac:dyDescent="0.3">
      <c r="A78" s="65">
        <v>2012</v>
      </c>
      <c r="B78" s="77">
        <v>1.1600192446475823</v>
      </c>
      <c r="C78"/>
      <c r="D78" s="223">
        <v>1.195057707964178</v>
      </c>
    </row>
    <row r="79" spans="1:8" ht="13" x14ac:dyDescent="0.3">
      <c r="A79" s="65">
        <v>2013</v>
      </c>
      <c r="B79" s="77">
        <v>1.1430806428673019</v>
      </c>
      <c r="C79"/>
      <c r="D79" s="223">
        <v>1.1760769158261852</v>
      </c>
    </row>
    <row r="80" spans="1:8" ht="13" x14ac:dyDescent="0.3">
      <c r="A80" s="65">
        <v>2014</v>
      </c>
      <c r="B80" s="77">
        <v>1.1313344594594594</v>
      </c>
      <c r="C80"/>
      <c r="D80" s="223">
        <v>1.1706150021109911</v>
      </c>
    </row>
    <row r="81" spans="1:4" ht="13" x14ac:dyDescent="0.3">
      <c r="A81" s="65">
        <v>2015</v>
      </c>
      <c r="B81" s="77">
        <v>1.1336750047018995</v>
      </c>
      <c r="C81"/>
      <c r="D81" s="223">
        <v>1.1733120180552943</v>
      </c>
    </row>
    <row r="82" spans="1:4" ht="13" x14ac:dyDescent="0.3">
      <c r="A82" s="65">
        <v>2016</v>
      </c>
      <c r="B82" s="223">
        <v>1.1296383058470765</v>
      </c>
      <c r="C82"/>
      <c r="D82" s="223">
        <v>1.1614074280927116</v>
      </c>
    </row>
    <row r="83" spans="1:4" ht="13" x14ac:dyDescent="0.3">
      <c r="A83" s="65">
        <v>2017</v>
      </c>
      <c r="B83" s="223">
        <v>1.1211811206696116</v>
      </c>
      <c r="C83"/>
      <c r="D83" s="223">
        <v>1.1557593441711824</v>
      </c>
    </row>
    <row r="84" spans="1:4" ht="13" x14ac:dyDescent="0.3">
      <c r="A84" s="65">
        <v>2018</v>
      </c>
      <c r="B84" s="78">
        <v>1.1091636765111785</v>
      </c>
      <c r="C84" s="67"/>
      <c r="D84" s="78">
        <v>1.1422686075254052</v>
      </c>
    </row>
    <row r="85" spans="1:4" ht="13" x14ac:dyDescent="0.3">
      <c r="A85" s="65">
        <v>2019</v>
      </c>
      <c r="B85" s="78">
        <v>1.0979008241883339</v>
      </c>
      <c r="C85" s="67"/>
      <c r="D85" s="78">
        <v>1.1319060146965436</v>
      </c>
    </row>
    <row r="86" spans="1:4" ht="13" x14ac:dyDescent="0.3">
      <c r="A86" s="65">
        <v>2020</v>
      </c>
      <c r="B86" s="20">
        <v>1.0947602615328733</v>
      </c>
      <c r="C86" s="20"/>
      <c r="D86" s="225">
        <v>1.129344677769732</v>
      </c>
    </row>
    <row r="87" spans="1:4" ht="13" x14ac:dyDescent="0.3">
      <c r="A87" s="65">
        <v>2021</v>
      </c>
      <c r="B87" s="20">
        <v>1.0712191220899236</v>
      </c>
      <c r="C87" s="20"/>
      <c r="D87" s="225">
        <v>1.0914578139351792</v>
      </c>
    </row>
    <row r="88" spans="1:4" ht="13" x14ac:dyDescent="0.3">
      <c r="A88" s="65">
        <v>2022</v>
      </c>
      <c r="B88" s="20">
        <v>1</v>
      </c>
      <c r="C88" s="20"/>
      <c r="D88" s="225">
        <v>1</v>
      </c>
    </row>
    <row r="95" spans="1:4" ht="8.25" customHeight="1" x14ac:dyDescent="0.25"/>
  </sheetData>
  <phoneticPr fontId="0" type="noConversion"/>
  <pageMargins left="0.74803149606299213" right="0.39370078740157483" top="0.78740157480314965" bottom="1.0629921259842521" header="0.51181102362204722" footer="0.51181102362204722"/>
  <pageSetup paperSize="9" orientation="portrait" r:id="rId1"/>
  <headerFooter alignWithMargins="0">
    <oddFooter>&amp;L&amp;G
PL 450 | 00101 Helsinki | puh. 020 634 1502 | faksi 020 634 1530 | tilasto@kela.fi | www.kela.fi/tilasto&amp;R&amp;P(&amp;N)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ul2"/>
  <dimension ref="A1:E54"/>
  <sheetViews>
    <sheetView zoomScaleNormal="100" workbookViewId="0">
      <pane ySplit="4" topLeftCell="A5" activePane="bottomLeft" state="frozen"/>
      <selection activeCell="A54" sqref="A54"/>
      <selection pane="bottomLeft"/>
    </sheetView>
  </sheetViews>
  <sheetFormatPr defaultColWidth="9.1796875" defaultRowHeight="12.5" x14ac:dyDescent="0.25"/>
  <cols>
    <col min="1" max="1" width="6.1796875" style="36" customWidth="1"/>
    <col min="2" max="2" width="16" style="8" customWidth="1"/>
    <col min="3" max="3" width="12.81640625" style="9" customWidth="1"/>
    <col min="4" max="4" width="8.54296875" style="8" customWidth="1"/>
    <col min="5" max="5" width="26.1796875" style="1" customWidth="1"/>
    <col min="6" max="16384" width="9.1796875" style="1"/>
  </cols>
  <sheetData>
    <row r="1" spans="1:5" s="168" customFormat="1" ht="36" customHeight="1" x14ac:dyDescent="0.25">
      <c r="A1" s="167" t="s">
        <v>8</v>
      </c>
      <c r="B1" s="248" t="str">
        <f>"Recipients of maternity grant 
(no. of children for whom paid) 1974–"&amp;A53</f>
        <v>Recipients of maternity grant 
(no. of children for whom paid) 1974–2022</v>
      </c>
      <c r="C1" s="248"/>
      <c r="D1" s="248"/>
      <c r="E1" s="248"/>
    </row>
    <row r="2" spans="1:5" ht="4.5" customHeight="1" x14ac:dyDescent="0.25">
      <c r="B2" s="82" t="str">
        <f>CONCATENATE(LEFT(B1,LEN(B1)-9),"1975–",(RIGHT(B1,4)))</f>
        <v>Recipients of maternity grant 
(no. of children for whom paid) 1975–2022</v>
      </c>
    </row>
    <row r="3" spans="1:5" x14ac:dyDescent="0.25">
      <c r="A3" s="170" t="s">
        <v>53</v>
      </c>
      <c r="B3" s="247" t="s">
        <v>54</v>
      </c>
      <c r="C3" s="247"/>
      <c r="D3" s="247"/>
    </row>
    <row r="4" spans="1:5" ht="25" x14ac:dyDescent="0.25">
      <c r="A4" s="169"/>
      <c r="B4" s="244" t="s">
        <v>137</v>
      </c>
      <c r="C4" s="232" t="s">
        <v>51</v>
      </c>
      <c r="D4" s="233" t="s">
        <v>52</v>
      </c>
    </row>
    <row r="5" spans="1:5" x14ac:dyDescent="0.25">
      <c r="A5" s="75">
        <v>1974</v>
      </c>
      <c r="B5" s="215">
        <v>47843</v>
      </c>
      <c r="C5" s="217">
        <f t="shared" ref="C5:C45" si="0">D5-B5</f>
        <v>15108</v>
      </c>
      <c r="D5" s="172">
        <v>62951</v>
      </c>
    </row>
    <row r="6" spans="1:5" ht="14.25" customHeight="1" x14ac:dyDescent="0.25">
      <c r="A6" s="75">
        <v>1975</v>
      </c>
      <c r="B6" s="215">
        <v>52847</v>
      </c>
      <c r="C6" s="217">
        <f t="shared" si="0"/>
        <v>14906</v>
      </c>
      <c r="D6" s="172">
        <v>67753</v>
      </c>
    </row>
    <row r="7" spans="1:5" x14ac:dyDescent="0.25">
      <c r="A7" s="75">
        <v>1976</v>
      </c>
      <c r="B7" s="215">
        <v>53358</v>
      </c>
      <c r="C7" s="217">
        <f t="shared" si="0"/>
        <v>14184</v>
      </c>
      <c r="D7" s="172">
        <v>67542</v>
      </c>
    </row>
    <row r="8" spans="1:5" x14ac:dyDescent="0.25">
      <c r="A8" s="75">
        <v>1977</v>
      </c>
      <c r="B8" s="215">
        <v>52378</v>
      </c>
      <c r="C8" s="217">
        <f t="shared" si="0"/>
        <v>13923</v>
      </c>
      <c r="D8" s="172">
        <v>66301</v>
      </c>
    </row>
    <row r="9" spans="1:5" x14ac:dyDescent="0.25">
      <c r="A9" s="75">
        <v>1978</v>
      </c>
      <c r="B9" s="215">
        <v>49086</v>
      </c>
      <c r="C9" s="217">
        <f t="shared" si="0"/>
        <v>15501</v>
      </c>
      <c r="D9" s="172">
        <v>64587</v>
      </c>
    </row>
    <row r="10" spans="1:5" x14ac:dyDescent="0.25">
      <c r="A10" s="75">
        <v>1979</v>
      </c>
      <c r="B10" s="215">
        <v>50621</v>
      </c>
      <c r="C10" s="217">
        <f t="shared" si="0"/>
        <v>12655</v>
      </c>
      <c r="D10" s="172">
        <v>63276</v>
      </c>
    </row>
    <row r="11" spans="1:5" ht="12" customHeight="1" x14ac:dyDescent="0.25">
      <c r="A11" s="75">
        <v>1980</v>
      </c>
      <c r="B11" s="215">
        <v>52356</v>
      </c>
      <c r="C11" s="217">
        <f t="shared" si="0"/>
        <v>11493</v>
      </c>
      <c r="D11" s="172">
        <v>63849</v>
      </c>
    </row>
    <row r="12" spans="1:5" x14ac:dyDescent="0.25">
      <c r="A12" s="75">
        <v>1981</v>
      </c>
      <c r="B12" s="215">
        <v>51646</v>
      </c>
      <c r="C12" s="217">
        <f t="shared" si="0"/>
        <v>12912</v>
      </c>
      <c r="D12" s="172">
        <v>64558</v>
      </c>
    </row>
    <row r="13" spans="1:5" x14ac:dyDescent="0.25">
      <c r="A13" s="75">
        <v>1982</v>
      </c>
      <c r="B13" s="215">
        <v>54166</v>
      </c>
      <c r="C13" s="217">
        <f t="shared" si="0"/>
        <v>13541</v>
      </c>
      <c r="D13" s="172">
        <v>67707</v>
      </c>
    </row>
    <row r="14" spans="1:5" x14ac:dyDescent="0.25">
      <c r="A14" s="75">
        <v>1983</v>
      </c>
      <c r="B14" s="215">
        <v>55389</v>
      </c>
      <c r="C14" s="217">
        <f t="shared" si="0"/>
        <v>12159</v>
      </c>
      <c r="D14" s="172">
        <v>67548</v>
      </c>
    </row>
    <row r="15" spans="1:5" x14ac:dyDescent="0.25">
      <c r="A15" s="75">
        <v>1984</v>
      </c>
      <c r="B15" s="215">
        <v>53537</v>
      </c>
      <c r="C15" s="217">
        <f t="shared" si="0"/>
        <v>11752</v>
      </c>
      <c r="D15" s="172">
        <v>65289</v>
      </c>
    </row>
    <row r="16" spans="1:5" ht="18" customHeight="1" x14ac:dyDescent="0.25">
      <c r="A16" s="75">
        <v>1985</v>
      </c>
      <c r="B16" s="215">
        <v>50759</v>
      </c>
      <c r="C16" s="217">
        <f t="shared" si="0"/>
        <v>11907</v>
      </c>
      <c r="D16" s="172">
        <v>62666</v>
      </c>
    </row>
    <row r="17" spans="1:4" x14ac:dyDescent="0.25">
      <c r="A17" s="75">
        <v>1986</v>
      </c>
      <c r="B17" s="215">
        <v>49740</v>
      </c>
      <c r="C17" s="217">
        <f t="shared" si="0"/>
        <v>10919</v>
      </c>
      <c r="D17" s="172">
        <v>60659</v>
      </c>
    </row>
    <row r="18" spans="1:4" x14ac:dyDescent="0.25">
      <c r="A18" s="75">
        <v>1987</v>
      </c>
      <c r="B18" s="215">
        <v>52230</v>
      </c>
      <c r="C18" s="217">
        <f t="shared" si="0"/>
        <v>9217</v>
      </c>
      <c r="D18" s="172">
        <v>61447</v>
      </c>
    </row>
    <row r="19" spans="1:4" x14ac:dyDescent="0.25">
      <c r="A19" s="75">
        <v>1988</v>
      </c>
      <c r="B19" s="215">
        <v>52488</v>
      </c>
      <c r="C19" s="217">
        <f t="shared" si="0"/>
        <v>10751</v>
      </c>
      <c r="D19" s="172">
        <v>63239</v>
      </c>
    </row>
    <row r="20" spans="1:4" x14ac:dyDescent="0.25">
      <c r="A20" s="75">
        <v>1989</v>
      </c>
      <c r="B20" s="215">
        <v>54615</v>
      </c>
      <c r="C20" s="217">
        <f t="shared" si="0"/>
        <v>9638</v>
      </c>
      <c r="D20" s="172">
        <v>64253</v>
      </c>
    </row>
    <row r="21" spans="1:4" ht="18" customHeight="1" x14ac:dyDescent="0.25">
      <c r="A21" s="75">
        <v>1990</v>
      </c>
      <c r="B21" s="215">
        <v>55859</v>
      </c>
      <c r="C21" s="217">
        <f t="shared" si="0"/>
        <v>9857</v>
      </c>
      <c r="D21" s="172">
        <v>65716</v>
      </c>
    </row>
    <row r="22" spans="1:4" x14ac:dyDescent="0.25">
      <c r="A22" s="75">
        <v>1991</v>
      </c>
      <c r="B22" s="215">
        <v>54200</v>
      </c>
      <c r="C22" s="217">
        <f t="shared" si="0"/>
        <v>11898</v>
      </c>
      <c r="D22" s="172">
        <v>66098</v>
      </c>
    </row>
    <row r="23" spans="1:4" x14ac:dyDescent="0.25">
      <c r="A23" s="75">
        <v>1992</v>
      </c>
      <c r="B23" s="215">
        <v>54628</v>
      </c>
      <c r="C23" s="217">
        <f t="shared" si="0"/>
        <v>12400</v>
      </c>
      <c r="D23" s="172">
        <v>67028</v>
      </c>
    </row>
    <row r="24" spans="1:4" x14ac:dyDescent="0.25">
      <c r="A24" s="75">
        <v>1993</v>
      </c>
      <c r="B24" s="215">
        <v>46680</v>
      </c>
      <c r="C24" s="217">
        <f t="shared" si="0"/>
        <v>16418</v>
      </c>
      <c r="D24" s="172">
        <v>63098</v>
      </c>
    </row>
    <row r="25" spans="1:4" x14ac:dyDescent="0.25">
      <c r="A25" s="75">
        <v>1994</v>
      </c>
      <c r="B25" s="215">
        <v>45579</v>
      </c>
      <c r="C25" s="217">
        <f t="shared" si="0"/>
        <v>16341</v>
      </c>
      <c r="D25" s="172">
        <v>61920</v>
      </c>
    </row>
    <row r="26" spans="1:4" ht="18" customHeight="1" x14ac:dyDescent="0.25">
      <c r="A26" s="75">
        <v>1995</v>
      </c>
      <c r="B26" s="215">
        <v>45620</v>
      </c>
      <c r="C26" s="217">
        <f t="shared" si="0"/>
        <v>15814</v>
      </c>
      <c r="D26" s="172">
        <v>61434</v>
      </c>
    </row>
    <row r="27" spans="1:4" x14ac:dyDescent="0.25">
      <c r="A27" s="75">
        <v>1996</v>
      </c>
      <c r="B27" s="215">
        <v>43965</v>
      </c>
      <c r="C27" s="217">
        <f t="shared" si="0"/>
        <v>15085</v>
      </c>
      <c r="D27" s="172">
        <v>59050</v>
      </c>
    </row>
    <row r="28" spans="1:4" x14ac:dyDescent="0.25">
      <c r="A28" s="75">
        <v>1997</v>
      </c>
      <c r="B28" s="215">
        <v>46210</v>
      </c>
      <c r="C28" s="217">
        <f t="shared" si="0"/>
        <v>13706</v>
      </c>
      <c r="D28" s="172">
        <v>59916</v>
      </c>
    </row>
    <row r="29" spans="1:4" x14ac:dyDescent="0.25">
      <c r="A29" s="75">
        <v>1998</v>
      </c>
      <c r="B29" s="215">
        <v>43155</v>
      </c>
      <c r="C29" s="217">
        <f t="shared" si="0"/>
        <v>13662</v>
      </c>
      <c r="D29" s="172">
        <v>56817</v>
      </c>
    </row>
    <row r="30" spans="1:4" x14ac:dyDescent="0.25">
      <c r="A30" s="75">
        <v>1999</v>
      </c>
      <c r="B30" s="215">
        <v>44540</v>
      </c>
      <c r="C30" s="217">
        <f t="shared" si="0"/>
        <v>13225</v>
      </c>
      <c r="D30" s="172">
        <v>57765</v>
      </c>
    </row>
    <row r="31" spans="1:4" ht="18" customHeight="1" x14ac:dyDescent="0.25">
      <c r="A31" s="36">
        <v>2000</v>
      </c>
      <c r="B31" s="215">
        <v>44110</v>
      </c>
      <c r="C31" s="217">
        <f t="shared" si="0"/>
        <v>12052</v>
      </c>
      <c r="D31" s="172">
        <v>56162</v>
      </c>
    </row>
    <row r="32" spans="1:4" x14ac:dyDescent="0.25">
      <c r="A32" s="75">
        <v>2001</v>
      </c>
      <c r="B32" s="215">
        <v>43116</v>
      </c>
      <c r="C32" s="217">
        <f t="shared" si="0"/>
        <v>12171</v>
      </c>
      <c r="D32" s="172">
        <v>55287</v>
      </c>
    </row>
    <row r="33" spans="1:4" x14ac:dyDescent="0.25">
      <c r="A33" s="36">
        <v>2002</v>
      </c>
      <c r="B33" s="215">
        <v>42834</v>
      </c>
      <c r="C33" s="217">
        <f t="shared" si="0"/>
        <v>13161</v>
      </c>
      <c r="D33" s="172">
        <v>55995</v>
      </c>
    </row>
    <row r="34" spans="1:4" x14ac:dyDescent="0.25">
      <c r="A34" s="75">
        <v>2003</v>
      </c>
      <c r="B34" s="215">
        <v>43021</v>
      </c>
      <c r="C34" s="217">
        <f t="shared" si="0"/>
        <v>14749</v>
      </c>
      <c r="D34" s="172">
        <v>57770</v>
      </c>
    </row>
    <row r="35" spans="1:4" x14ac:dyDescent="0.25">
      <c r="A35" s="36">
        <v>2004</v>
      </c>
      <c r="B35" s="215">
        <v>41386</v>
      </c>
      <c r="C35" s="217">
        <f t="shared" si="0"/>
        <v>16061</v>
      </c>
      <c r="D35" s="172">
        <v>57447</v>
      </c>
    </row>
    <row r="36" spans="1:4" ht="18" customHeight="1" x14ac:dyDescent="0.25">
      <c r="A36" s="75">
        <v>2005</v>
      </c>
      <c r="B36" s="215">
        <v>40181</v>
      </c>
      <c r="C36" s="217">
        <f t="shared" si="0"/>
        <v>17660</v>
      </c>
      <c r="D36" s="172">
        <v>57841</v>
      </c>
    </row>
    <row r="37" spans="1:4" x14ac:dyDescent="0.25">
      <c r="A37" s="36">
        <v>2006</v>
      </c>
      <c r="B37" s="215">
        <v>39550</v>
      </c>
      <c r="C37" s="217">
        <f t="shared" si="0"/>
        <v>19199</v>
      </c>
      <c r="D37" s="172">
        <v>58749</v>
      </c>
    </row>
    <row r="38" spans="1:4" x14ac:dyDescent="0.25">
      <c r="A38" s="75">
        <v>2007</v>
      </c>
      <c r="B38" s="215">
        <v>38779</v>
      </c>
      <c r="C38" s="217">
        <f t="shared" si="0"/>
        <v>18470</v>
      </c>
      <c r="D38" s="172">
        <v>57249</v>
      </c>
    </row>
    <row r="39" spans="1:4" x14ac:dyDescent="0.25">
      <c r="A39" s="36">
        <v>2008</v>
      </c>
      <c r="B39" s="215">
        <v>42532</v>
      </c>
      <c r="C39" s="217">
        <f t="shared" si="0"/>
        <v>18848</v>
      </c>
      <c r="D39" s="172">
        <v>61380</v>
      </c>
    </row>
    <row r="40" spans="1:4" x14ac:dyDescent="0.25">
      <c r="A40" s="36">
        <v>2009</v>
      </c>
      <c r="B40" s="215">
        <v>39445</v>
      </c>
      <c r="C40" s="217">
        <f t="shared" si="0"/>
        <v>21441</v>
      </c>
      <c r="D40" s="172">
        <v>60886</v>
      </c>
    </row>
    <row r="41" spans="1:4" ht="18" customHeight="1" x14ac:dyDescent="0.25">
      <c r="A41" s="36">
        <v>2010</v>
      </c>
      <c r="B41" s="215">
        <v>40197</v>
      </c>
      <c r="C41" s="217">
        <f t="shared" si="0"/>
        <v>20980</v>
      </c>
      <c r="D41" s="172">
        <v>61177</v>
      </c>
    </row>
    <row r="42" spans="1:4" x14ac:dyDescent="0.25">
      <c r="A42" s="36">
        <v>2011</v>
      </c>
      <c r="B42" s="215">
        <v>39321</v>
      </c>
      <c r="C42" s="217">
        <f t="shared" si="0"/>
        <v>20726</v>
      </c>
      <c r="D42" s="172">
        <v>60047</v>
      </c>
    </row>
    <row r="43" spans="1:4" x14ac:dyDescent="0.25">
      <c r="A43" s="36">
        <v>2012</v>
      </c>
      <c r="B43" s="215">
        <v>38245</v>
      </c>
      <c r="C43" s="217">
        <f t="shared" si="0"/>
        <v>20633</v>
      </c>
      <c r="D43" s="172">
        <v>58878</v>
      </c>
    </row>
    <row r="44" spans="1:4" x14ac:dyDescent="0.25">
      <c r="A44" s="36">
        <v>2013</v>
      </c>
      <c r="B44" s="215">
        <v>37834</v>
      </c>
      <c r="C44" s="217">
        <f t="shared" si="0"/>
        <v>20184</v>
      </c>
      <c r="D44" s="172">
        <v>58018</v>
      </c>
    </row>
    <row r="45" spans="1:4" x14ac:dyDescent="0.25">
      <c r="A45" s="36">
        <v>2014</v>
      </c>
      <c r="B45" s="215">
        <v>37712</v>
      </c>
      <c r="C45" s="217">
        <f t="shared" si="0"/>
        <v>20477</v>
      </c>
      <c r="D45" s="172">
        <v>58189</v>
      </c>
    </row>
    <row r="46" spans="1:4" ht="18" customHeight="1" x14ac:dyDescent="0.25">
      <c r="A46" s="36">
        <v>2015</v>
      </c>
      <c r="B46" s="216">
        <v>37110</v>
      </c>
      <c r="C46" s="217">
        <v>18710</v>
      </c>
      <c r="D46" s="173">
        <v>55820</v>
      </c>
    </row>
    <row r="47" spans="1:4" x14ac:dyDescent="0.25">
      <c r="A47" s="36">
        <v>2016</v>
      </c>
      <c r="B47" s="216">
        <v>35466</v>
      </c>
      <c r="C47" s="217">
        <v>17341</v>
      </c>
      <c r="D47" s="173">
        <v>52807</v>
      </c>
    </row>
    <row r="48" spans="1:4" x14ac:dyDescent="0.25">
      <c r="A48" s="36">
        <v>2017</v>
      </c>
      <c r="B48" s="216">
        <v>34489</v>
      </c>
      <c r="C48" s="217">
        <v>15126</v>
      </c>
      <c r="D48" s="173">
        <v>49615</v>
      </c>
    </row>
    <row r="49" spans="1:4" x14ac:dyDescent="0.25">
      <c r="A49" s="36">
        <v>2018</v>
      </c>
      <c r="B49" s="216">
        <v>31112</v>
      </c>
      <c r="C49" s="217">
        <v>14730</v>
      </c>
      <c r="D49" s="173">
        <v>45842</v>
      </c>
    </row>
    <row r="50" spans="1:4" x14ac:dyDescent="0.25">
      <c r="A50" s="36">
        <v>2019</v>
      </c>
      <c r="B50" s="216">
        <v>29263</v>
      </c>
      <c r="C50" s="217">
        <v>15694</v>
      </c>
      <c r="D50" s="173">
        <v>44957</v>
      </c>
    </row>
    <row r="51" spans="1:4" ht="15.75" customHeight="1" x14ac:dyDescent="0.25">
      <c r="A51" s="36">
        <v>2020</v>
      </c>
      <c r="B51" s="216">
        <v>33498</v>
      </c>
      <c r="C51" s="217">
        <v>16351</v>
      </c>
      <c r="D51" s="173">
        <v>49849</v>
      </c>
    </row>
    <row r="52" spans="1:4" ht="13" customHeight="1" x14ac:dyDescent="0.25">
      <c r="A52" s="36">
        <v>2021</v>
      </c>
      <c r="B52" s="216">
        <v>32553</v>
      </c>
      <c r="C52" s="217">
        <v>15184</v>
      </c>
      <c r="D52" s="173">
        <v>47737</v>
      </c>
    </row>
    <row r="53" spans="1:4" ht="13.15" customHeight="1" x14ac:dyDescent="0.25">
      <c r="A53" s="36">
        <v>2022</v>
      </c>
      <c r="B53" s="216">
        <v>31970</v>
      </c>
      <c r="C53" s="217">
        <v>12610</v>
      </c>
      <c r="D53" s="173">
        <v>44580</v>
      </c>
    </row>
    <row r="54" spans="1:4" s="46" customFormat="1" ht="21" customHeight="1" x14ac:dyDescent="0.2">
      <c r="A54" s="165" t="s">
        <v>146</v>
      </c>
      <c r="B54" s="52"/>
      <c r="C54" s="53"/>
      <c r="D54" s="52"/>
    </row>
  </sheetData>
  <mergeCells count="2">
    <mergeCell ref="B3:D3"/>
    <mergeCell ref="B1:E1"/>
  </mergeCells>
  <phoneticPr fontId="0" type="noConversion"/>
  <pageMargins left="0.74803149606299213" right="0.39370078740157483" top="0.59055118110236227" bottom="0.98425196850393704" header="0.39370078740157483" footer="0.39370078740157483"/>
  <pageSetup paperSize="9" orientation="portrait" r:id="rId1"/>
  <headerFooter alignWithMargins="0">
    <oddHeader>&amp;L&amp;G</oddHeader>
    <oddFooter>&amp;LKela | Section for Analytics and Statistics&amp;2
&amp;G
&amp;10PO Box 450 | FIN-00101 HELSINKI | tilastot@kela.fi | www.kela.fi/statistics&amp;R
&amp;P(&amp;N)</oddFooter>
  </headerFooter>
  <rowBreaks count="1" manualBreakCount="1">
    <brk id="30" max="16383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ul4"/>
  <dimension ref="A1:H57"/>
  <sheetViews>
    <sheetView zoomScaleNormal="100" workbookViewId="0">
      <pane ySplit="4" topLeftCell="A5" activePane="bottomLeft" state="frozen"/>
      <selection activeCell="A54" sqref="A54"/>
      <selection pane="bottomLeft" activeCell="A5" sqref="A5"/>
    </sheetView>
  </sheetViews>
  <sheetFormatPr defaultColWidth="9.1796875" defaultRowHeight="12.5" x14ac:dyDescent="0.25"/>
  <cols>
    <col min="1" max="1" width="6.1796875" style="5" customWidth="1"/>
    <col min="2" max="2" width="12.81640625" style="2" customWidth="1"/>
    <col min="3" max="3" width="14.453125" style="5" customWidth="1"/>
    <col min="4" max="4" width="12.7265625" style="1" bestFit="1" customWidth="1"/>
    <col min="5" max="5" width="9.1796875" style="1"/>
    <col min="6" max="6" width="12.7265625" style="1" bestFit="1" customWidth="1"/>
    <col min="7" max="16384" width="9.1796875" style="1"/>
  </cols>
  <sheetData>
    <row r="1" spans="1:4" s="39" customFormat="1" ht="18" customHeight="1" x14ac:dyDescent="0.35">
      <c r="A1" s="60" t="s">
        <v>9</v>
      </c>
      <c r="B1" s="39" t="str">
        <f>"Expenditure on maternity grants 1973–"&amp;A54</f>
        <v>Expenditure on maternity grants 1973–2022</v>
      </c>
      <c r="C1" s="40"/>
    </row>
    <row r="2" spans="1:4" ht="6.75" customHeight="1" x14ac:dyDescent="0.25">
      <c r="B2" s="81" t="str">
        <f>CONCATENATE(LEFT(B1,LEN(B1)-9),"1975–",(RIGHT(B1,4)))</f>
        <v>Expenditure on maternity grants 1975–2022</v>
      </c>
    </row>
    <row r="3" spans="1:4" x14ac:dyDescent="0.25">
      <c r="A3" s="177" t="s">
        <v>53</v>
      </c>
      <c r="B3" s="249" t="s">
        <v>56</v>
      </c>
      <c r="C3" s="250"/>
      <c r="D3" s="23"/>
    </row>
    <row r="4" spans="1:4" ht="12.75" customHeight="1" x14ac:dyDescent="0.25">
      <c r="A4" s="174"/>
      <c r="B4" s="175" t="str">
        <f>"At "&amp;(RIGHT(B1,4))&amp;" prices"</f>
        <v>At 2022 prices</v>
      </c>
      <c r="C4" s="176" t="s">
        <v>55</v>
      </c>
    </row>
    <row r="5" spans="1:4" ht="18" customHeight="1" x14ac:dyDescent="0.25">
      <c r="A5" s="83">
        <v>1973</v>
      </c>
      <c r="B5" s="178">
        <f>C5*'Inflation factors 2022'!$B39</f>
        <v>6.1480921211575366</v>
      </c>
      <c r="C5" s="179">
        <v>0.80730204701525288</v>
      </c>
    </row>
    <row r="6" spans="1:4" x14ac:dyDescent="0.25">
      <c r="A6" s="83">
        <v>1974</v>
      </c>
      <c r="B6" s="178">
        <f>C6*'Inflation factors 2022'!$B40</f>
        <v>7.6368721184811532</v>
      </c>
      <c r="C6" s="179">
        <v>1.1773154852305772</v>
      </c>
    </row>
    <row r="7" spans="1:4" ht="18" customHeight="1" x14ac:dyDescent="0.25">
      <c r="A7" s="83">
        <v>1975</v>
      </c>
      <c r="B7" s="178">
        <f>C7*'Inflation factors 2022'!$B41</f>
        <v>13.335140207068804</v>
      </c>
      <c r="C7" s="179">
        <v>2.421906141045759</v>
      </c>
      <c r="D7" s="23"/>
    </row>
    <row r="8" spans="1:4" x14ac:dyDescent="0.25">
      <c r="A8" s="83">
        <v>1976</v>
      </c>
      <c r="B8" s="178">
        <f>C8*'Inflation factors 2022'!$B42</f>
        <v>14.983186190513203</v>
      </c>
      <c r="C8" s="179">
        <v>3.1114766395379538</v>
      </c>
      <c r="D8" s="23"/>
    </row>
    <row r="9" spans="1:4" x14ac:dyDescent="0.25">
      <c r="A9" s="83">
        <v>1977</v>
      </c>
      <c r="B9" s="178">
        <f>C9*'Inflation factors 2022'!$B43</f>
        <v>13.586754989162381</v>
      </c>
      <c r="C9" s="179">
        <v>3.178751810122558</v>
      </c>
      <c r="D9" s="23"/>
    </row>
    <row r="10" spans="1:4" x14ac:dyDescent="0.25">
      <c r="A10" s="83">
        <v>1978</v>
      </c>
      <c r="B10" s="178">
        <f>C10*'Inflation factors 2022'!$B44</f>
        <v>12.966948152517183</v>
      </c>
      <c r="C10" s="179">
        <v>3.2628457733533138</v>
      </c>
      <c r="D10" s="23"/>
    </row>
    <row r="11" spans="1:4" x14ac:dyDescent="0.25">
      <c r="A11" s="83">
        <v>1979</v>
      </c>
      <c r="B11" s="178">
        <f>C11*'Inflation factors 2022'!$B45</f>
        <v>13.641846724824191</v>
      </c>
      <c r="C11" s="179">
        <v>3.6833155895070915</v>
      </c>
      <c r="D11" s="23"/>
    </row>
    <row r="12" spans="1:4" ht="18" customHeight="1" x14ac:dyDescent="0.25">
      <c r="A12" s="83">
        <v>1980</v>
      </c>
      <c r="B12" s="178">
        <f>C12*'Inflation factors 2022'!$B46</f>
        <v>14.795848274157724</v>
      </c>
      <c r="C12" s="179">
        <v>4.4569800512300422</v>
      </c>
      <c r="D12" s="23"/>
    </row>
    <row r="13" spans="1:4" x14ac:dyDescent="0.25">
      <c r="A13" s="83">
        <v>1981</v>
      </c>
      <c r="B13" s="178">
        <f>C13*'Inflation factors 2022'!$B47</f>
        <v>11.912337803396323</v>
      </c>
      <c r="C13" s="179">
        <v>4.0196914424301138</v>
      </c>
      <c r="D13" s="23"/>
    </row>
    <row r="14" spans="1:4" x14ac:dyDescent="0.25">
      <c r="A14" s="83">
        <v>1982</v>
      </c>
      <c r="B14" s="178">
        <f>C14*'Inflation factors 2022'!$B48</f>
        <v>15.779261885290918</v>
      </c>
      <c r="C14" s="179">
        <v>5.8193022555682816</v>
      </c>
      <c r="D14" s="23"/>
    </row>
    <row r="15" spans="1:4" x14ac:dyDescent="0.25">
      <c r="A15" s="83">
        <v>1983</v>
      </c>
      <c r="B15" s="178">
        <f>C15*'Inflation factors 2022'!$B49</f>
        <v>14.704855814543333</v>
      </c>
      <c r="C15" s="179">
        <v>5.8865774261528863</v>
      </c>
      <c r="D15" s="23"/>
    </row>
    <row r="16" spans="1:4" x14ac:dyDescent="0.25">
      <c r="A16" s="83">
        <v>1984</v>
      </c>
      <c r="B16" s="178">
        <f>C16*'Inflation factors 2022'!$B50</f>
        <v>14.097117217719994</v>
      </c>
      <c r="C16" s="179">
        <v>6.0379465599682458</v>
      </c>
      <c r="D16" s="23"/>
    </row>
    <row r="17" spans="1:4" ht="18" customHeight="1" x14ac:dyDescent="0.25">
      <c r="A17" s="83">
        <v>1985</v>
      </c>
      <c r="B17" s="178">
        <f>C17*'Inflation factors 2022'!$B51</f>
        <v>13.499956013796519</v>
      </c>
      <c r="C17" s="179">
        <v>6.1220405231990016</v>
      </c>
      <c r="D17" s="23"/>
    </row>
    <row r="18" spans="1:4" x14ac:dyDescent="0.25">
      <c r="A18" s="83">
        <v>1986</v>
      </c>
      <c r="B18" s="178">
        <f>C18*'Inflation factors 2022'!$B52</f>
        <v>13.532777415708484</v>
      </c>
      <c r="C18" s="179">
        <v>6.3575036202451161</v>
      </c>
      <c r="D18" s="23"/>
    </row>
    <row r="19" spans="1:4" x14ac:dyDescent="0.25">
      <c r="A19" s="83">
        <v>1987</v>
      </c>
      <c r="B19" s="178">
        <f>C19*'Inflation factors 2022'!$B53</f>
        <v>14.297769930967346</v>
      </c>
      <c r="C19" s="179">
        <v>6.962980155506556</v>
      </c>
      <c r="D19" s="23"/>
    </row>
    <row r="20" spans="1:4" x14ac:dyDescent="0.25">
      <c r="A20" s="83">
        <v>1988</v>
      </c>
      <c r="B20" s="178">
        <f>C20*'Inflation factors 2022'!$B54</f>
        <v>14.518054723630867</v>
      </c>
      <c r="C20" s="179">
        <v>7.4170875569526364</v>
      </c>
      <c r="D20" s="23"/>
    </row>
    <row r="21" spans="1:4" x14ac:dyDescent="0.25">
      <c r="A21" s="83">
        <v>1989</v>
      </c>
      <c r="B21" s="178">
        <f>C21*'Inflation factors 2022'!$B55</f>
        <v>14.887625285614316</v>
      </c>
      <c r="C21" s="179">
        <v>8.1066580554448322</v>
      </c>
      <c r="D21" s="23"/>
    </row>
    <row r="22" spans="1:4" ht="18" customHeight="1" x14ac:dyDescent="0.25">
      <c r="A22" s="83">
        <v>1990</v>
      </c>
      <c r="B22" s="178">
        <f>C22*'Inflation factors 2022'!$B56</f>
        <v>15.227302316483032</v>
      </c>
      <c r="C22" s="179">
        <v>8.7962285539370271</v>
      </c>
      <c r="D22" s="23"/>
    </row>
    <row r="23" spans="1:4" x14ac:dyDescent="0.25">
      <c r="A23" s="83">
        <v>1991</v>
      </c>
      <c r="B23" s="178">
        <f>C23*'Inflation factors 2022'!$B57</f>
        <v>15.574258814499174</v>
      </c>
      <c r="C23" s="179">
        <v>9.3680675039061647</v>
      </c>
      <c r="D23" s="23"/>
    </row>
    <row r="24" spans="1:4" x14ac:dyDescent="0.25">
      <c r="A24" s="83">
        <v>1992</v>
      </c>
      <c r="B24" s="178">
        <f>C24*'Inflation factors 2022'!$B58</f>
        <v>15.67021491650039</v>
      </c>
      <c r="C24" s="179">
        <v>9.6708057715368838</v>
      </c>
      <c r="D24" s="23"/>
    </row>
    <row r="25" spans="1:4" x14ac:dyDescent="0.25">
      <c r="A25" s="83">
        <v>1993</v>
      </c>
      <c r="B25" s="178">
        <f>C25*'Inflation factors 2022'!$B59</f>
        <v>14.893634798668655</v>
      </c>
      <c r="C25" s="179">
        <v>9.384886296552315</v>
      </c>
      <c r="D25" s="23"/>
    </row>
    <row r="26" spans="1:4" x14ac:dyDescent="0.25">
      <c r="A26" s="83">
        <v>1994</v>
      </c>
      <c r="B26" s="178">
        <f>C26*'Inflation factors 2022'!$B60</f>
        <v>14.760028089963813</v>
      </c>
      <c r="C26" s="179">
        <v>9.401705089198467</v>
      </c>
      <c r="D26" s="23"/>
    </row>
    <row r="27" spans="1:4" ht="18" customHeight="1" x14ac:dyDescent="0.25">
      <c r="A27" s="83">
        <v>1995</v>
      </c>
      <c r="B27" s="178">
        <f>C27*'Inflation factors 2022'!$B61</f>
        <v>15.060823771166238</v>
      </c>
      <c r="C27" s="179">
        <v>9.6876245641830359</v>
      </c>
      <c r="D27" s="23"/>
    </row>
    <row r="28" spans="1:4" x14ac:dyDescent="0.25">
      <c r="A28" s="83">
        <v>1996</v>
      </c>
      <c r="B28" s="178">
        <f>C28*'Inflation factors 2022'!$B62</f>
        <v>14.22003311056914</v>
      </c>
      <c r="C28" s="179">
        <v>9.1998795774446531</v>
      </c>
      <c r="D28" s="23"/>
    </row>
    <row r="29" spans="1:4" x14ac:dyDescent="0.25">
      <c r="A29" s="83">
        <v>1997</v>
      </c>
      <c r="B29" s="178">
        <f>C29*'Inflation factors 2022'!$B63</f>
        <v>14.322547441609357</v>
      </c>
      <c r="C29" s="179">
        <v>9.3808497863172402</v>
      </c>
      <c r="D29" s="23"/>
    </row>
    <row r="30" spans="1:4" x14ac:dyDescent="0.25">
      <c r="A30" s="83">
        <v>1998</v>
      </c>
      <c r="B30" s="178">
        <f>C30*'Inflation factors 2022'!$B64</f>
        <v>13.370391920284275</v>
      </c>
      <c r="C30" s="179">
        <v>8.880322517167782</v>
      </c>
      <c r="D30" s="23"/>
    </row>
    <row r="31" spans="1:4" x14ac:dyDescent="0.25">
      <c r="A31" s="83">
        <v>1999</v>
      </c>
      <c r="B31" s="178">
        <f>C31*'Inflation factors 2022'!$B65</f>
        <v>13.492231679989953</v>
      </c>
      <c r="C31" s="179">
        <v>9.0653292362754438</v>
      </c>
      <c r="D31" s="23"/>
    </row>
    <row r="32" spans="1:4" ht="18" customHeight="1" x14ac:dyDescent="0.25">
      <c r="A32" s="83">
        <v>2000</v>
      </c>
      <c r="B32" s="178">
        <f>C32*'Inflation factors 2022'!$B66</f>
        <v>12.726971442092351</v>
      </c>
      <c r="C32" s="179">
        <v>8.8388344240320365</v>
      </c>
      <c r="D32" s="23"/>
    </row>
    <row r="33" spans="1:8" x14ac:dyDescent="0.25">
      <c r="A33" s="83">
        <v>2001</v>
      </c>
      <c r="B33" s="178">
        <f>C33*'Inflation factors 2022'!$B67</f>
        <v>13.170042273960881</v>
      </c>
      <c r="C33" s="179">
        <v>9.3830611000000008</v>
      </c>
      <c r="D33" s="23"/>
    </row>
    <row r="34" spans="1:8" x14ac:dyDescent="0.25">
      <c r="A34" s="83">
        <v>2002</v>
      </c>
      <c r="B34" s="178">
        <f>C34*'Inflation factors 2022'!$B68</f>
        <v>13.334919912123818</v>
      </c>
      <c r="C34" s="179">
        <v>9.6481969999999997</v>
      </c>
      <c r="D34" s="23"/>
    </row>
    <row r="35" spans="1:8" x14ac:dyDescent="0.25">
      <c r="A35" s="83">
        <v>2003</v>
      </c>
      <c r="B35" s="178">
        <f>C35*'Inflation factors 2022'!$B69</f>
        <v>13.867741852364475</v>
      </c>
      <c r="C35" s="179">
        <v>10.121708810000001</v>
      </c>
      <c r="D35" s="23"/>
    </row>
    <row r="36" spans="1:8" x14ac:dyDescent="0.25">
      <c r="A36" s="83">
        <v>2004</v>
      </c>
      <c r="B36" s="178">
        <f>C36*'Inflation factors 2022'!$B70</f>
        <v>13.637033796875956</v>
      </c>
      <c r="C36" s="179">
        <v>9.9719855199999987</v>
      </c>
      <c r="D36" s="23"/>
      <c r="H36" s="1" t="s">
        <v>2</v>
      </c>
    </row>
    <row r="37" spans="1:8" ht="18" customHeight="1" x14ac:dyDescent="0.25">
      <c r="A37" s="83">
        <v>2005</v>
      </c>
      <c r="B37" s="178">
        <f>C37*'Inflation factors 2022'!$B71</f>
        <v>13.464522678833715</v>
      </c>
      <c r="C37" s="179">
        <v>9.9307206999999984</v>
      </c>
      <c r="D37" s="23"/>
    </row>
    <row r="38" spans="1:8" x14ac:dyDescent="0.25">
      <c r="A38" s="83">
        <v>2006</v>
      </c>
      <c r="B38" s="178">
        <f>C38*'Inflation factors 2022'!$B72</f>
        <v>13.363577910402853</v>
      </c>
      <c r="C38" s="179">
        <v>10.02975015</v>
      </c>
      <c r="D38" s="23"/>
    </row>
    <row r="39" spans="1:8" x14ac:dyDescent="0.25">
      <c r="A39" s="83">
        <v>2007</v>
      </c>
      <c r="B39" s="178">
        <f>C39*'Inflation factors 2022'!$B73</f>
        <v>12.725914894583289</v>
      </c>
      <c r="C39" s="179">
        <v>9.79078932</v>
      </c>
      <c r="D39" s="23"/>
    </row>
    <row r="40" spans="1:8" x14ac:dyDescent="0.25">
      <c r="A40" s="83">
        <v>2008</v>
      </c>
      <c r="B40" s="178">
        <f>C40*'Inflation factors 2022'!$B74</f>
        <v>13.147407236360152</v>
      </c>
      <c r="C40" s="179">
        <v>10.52566886</v>
      </c>
      <c r="D40" s="23"/>
    </row>
    <row r="41" spans="1:8" x14ac:dyDescent="0.25">
      <c r="A41" s="83">
        <v>2009</v>
      </c>
      <c r="B41" s="178">
        <f>C41*'Inflation factors 2022'!$B75</f>
        <v>12.906770821902096</v>
      </c>
      <c r="C41" s="179">
        <v>10.334088619999999</v>
      </c>
      <c r="D41" s="23"/>
    </row>
    <row r="42" spans="1:8" ht="18" customHeight="1" x14ac:dyDescent="0.25">
      <c r="A42" s="83">
        <v>2010</v>
      </c>
      <c r="B42" s="178">
        <f>C42*'Inflation factors 2022'!$B76</f>
        <v>12.893896958817299</v>
      </c>
      <c r="C42" s="179">
        <v>10.449452390000001</v>
      </c>
      <c r="D42" s="23"/>
    </row>
    <row r="43" spans="1:8" x14ac:dyDescent="0.25">
      <c r="A43" s="83">
        <v>2011</v>
      </c>
      <c r="B43" s="178">
        <f>C43*'Inflation factors 2022'!$B77</f>
        <v>12.263477548001184</v>
      </c>
      <c r="C43" s="179">
        <v>10.282888539999998</v>
      </c>
      <c r="D43" s="23"/>
    </row>
    <row r="44" spans="1:8" x14ac:dyDescent="0.25">
      <c r="A44" s="83">
        <v>2012</v>
      </c>
      <c r="B44" s="178">
        <f>C44*'Inflation factors 2022'!$B78</f>
        <v>11.670127953501565</v>
      </c>
      <c r="C44" s="179">
        <v>10.060288230000001</v>
      </c>
      <c r="D44" s="23"/>
    </row>
    <row r="45" spans="1:8" x14ac:dyDescent="0.25">
      <c r="A45" s="83">
        <v>2013</v>
      </c>
      <c r="B45" s="178">
        <f>C45*'Inflation factors 2022'!$B79</f>
        <v>11.4014133787612</v>
      </c>
      <c r="C45" s="179">
        <v>9.9742861099999995</v>
      </c>
      <c r="D45" s="23"/>
    </row>
    <row r="46" spans="1:8" x14ac:dyDescent="0.25">
      <c r="A46" s="83">
        <v>2014</v>
      </c>
      <c r="B46" s="178">
        <f>C46*'Inflation factors 2022'!$B80</f>
        <v>11.329421298483952</v>
      </c>
      <c r="C46" s="179">
        <v>10.014210390000001</v>
      </c>
      <c r="D46" s="23"/>
    </row>
    <row r="47" spans="1:8" ht="18" customHeight="1" x14ac:dyDescent="0.25">
      <c r="A47" s="83">
        <v>2015</v>
      </c>
      <c r="B47" s="178">
        <f>C47*'Inflation factors 2022'!$B81</f>
        <v>10.94779701351232</v>
      </c>
      <c r="C47" s="179">
        <v>9.6569095800000007</v>
      </c>
      <c r="D47" s="23"/>
    </row>
    <row r="48" spans="1:8" x14ac:dyDescent="0.25">
      <c r="A48" s="83">
        <v>2016</v>
      </c>
      <c r="B48" s="178">
        <f>C48*'Inflation factors 2022'!$B82</f>
        <v>10.460769959225544</v>
      </c>
      <c r="C48" s="179">
        <v>9.2602826100000009</v>
      </c>
      <c r="D48" s="23"/>
    </row>
    <row r="49" spans="1:4" x14ac:dyDescent="0.25">
      <c r="A49" s="83">
        <v>2017</v>
      </c>
      <c r="B49" s="178">
        <f>C49*'Inflation factors 2022'!$B83</f>
        <v>9.7542757498256201</v>
      </c>
      <c r="C49" s="179">
        <v>8.6999999999999993</v>
      </c>
      <c r="D49" s="23"/>
    </row>
    <row r="50" spans="1:4" x14ac:dyDescent="0.25">
      <c r="A50" s="83">
        <v>2018</v>
      </c>
      <c r="B50" s="178">
        <f>C50*'Inflation factors 2022'!$B84</f>
        <v>10.093389456251725</v>
      </c>
      <c r="C50" s="179">
        <v>9.1</v>
      </c>
      <c r="D50" s="23"/>
    </row>
    <row r="51" spans="1:4" x14ac:dyDescent="0.25">
      <c r="A51" s="83">
        <v>2019</v>
      </c>
      <c r="B51" s="178">
        <f>C51*'Inflation factors 2022'!$B85</f>
        <v>10.210477664951506</v>
      </c>
      <c r="C51" s="179">
        <v>9.3000000000000007</v>
      </c>
      <c r="D51" s="23"/>
    </row>
    <row r="52" spans="1:4" ht="18" customHeight="1" x14ac:dyDescent="0.25">
      <c r="A52" s="83">
        <v>2020</v>
      </c>
      <c r="B52" s="178">
        <f>C52*'Inflation factors 2022'!$B86</f>
        <v>11.276030693788597</v>
      </c>
      <c r="C52" s="179">
        <v>10.3</v>
      </c>
      <c r="D52" s="23"/>
    </row>
    <row r="53" spans="1:4" ht="13" customHeight="1" x14ac:dyDescent="0.25">
      <c r="A53" s="83">
        <v>2021</v>
      </c>
      <c r="B53" s="178">
        <f>C53*'Inflation factors 2022'!$B87</f>
        <v>10.497947396481253</v>
      </c>
      <c r="C53" s="179">
        <v>9.8000000000000007</v>
      </c>
      <c r="D53" s="23"/>
    </row>
    <row r="54" spans="1:4" ht="13.15" customHeight="1" x14ac:dyDescent="0.25">
      <c r="A54" s="83">
        <v>2022</v>
      </c>
      <c r="B54" s="178">
        <f>C54*'Inflation factors 2022'!$B88</f>
        <v>9.3000000000000007</v>
      </c>
      <c r="C54" s="179">
        <v>9.3000000000000007</v>
      </c>
    </row>
    <row r="55" spans="1:4" s="46" customFormat="1" x14ac:dyDescent="0.25">
      <c r="A55" s="5"/>
      <c r="B55" s="178"/>
      <c r="C55" s="10"/>
    </row>
    <row r="56" spans="1:4" x14ac:dyDescent="0.25">
      <c r="A56" s="165" t="s">
        <v>146</v>
      </c>
      <c r="B56" s="56"/>
      <c r="C56" s="49"/>
    </row>
    <row r="57" spans="1:4" x14ac:dyDescent="0.25">
      <c r="A57" s="22"/>
      <c r="B57" s="6"/>
      <c r="C57" s="1"/>
    </row>
  </sheetData>
  <mergeCells count="1">
    <mergeCell ref="B3:C3"/>
  </mergeCells>
  <phoneticPr fontId="0" type="noConversion"/>
  <pageMargins left="0.74803149606299213" right="0.39370078740157483" top="0.59055118110236227" bottom="0.98425196850393704" header="0.39370078740157483" footer="0.39370078740157483"/>
  <pageSetup paperSize="9" orientation="portrait" r:id="rId1"/>
  <headerFooter alignWithMargins="0">
    <oddHeader>&amp;L&amp;G</oddHeader>
    <oddFooter>&amp;LKela | Section for Analytics and Statistics&amp;2
&amp;G
&amp;10PO Box 450 | FIN-00101 HELSINKI | tilastot@kela.fi | www.kela.fi/statistics&amp;R
&amp;P(&amp;N)</oddFooter>
  </headerFooter>
  <rowBreaks count="1" manualBreakCount="1">
    <brk id="31" max="16383" man="1"/>
  </rowBreaks>
  <ignoredErrors>
    <ignoredError sqref="B4" unlockedFormula="1"/>
  </ignoredError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ul6"/>
  <dimension ref="A1:H15"/>
  <sheetViews>
    <sheetView zoomScaleNormal="100" workbookViewId="0"/>
  </sheetViews>
  <sheetFormatPr defaultColWidth="9.1796875" defaultRowHeight="12.5" x14ac:dyDescent="0.25"/>
  <cols>
    <col min="1" max="1" width="6.1796875" style="1" customWidth="1"/>
    <col min="2" max="2" width="7" style="1" customWidth="1"/>
    <col min="3" max="3" width="13.7265625" style="2" customWidth="1"/>
    <col min="4" max="4" width="12.81640625" style="1" customWidth="1"/>
    <col min="5" max="5" width="12.1796875" style="2" customWidth="1"/>
    <col min="6" max="6" width="12.453125" style="1" customWidth="1"/>
    <col min="7" max="7" width="13.7265625" style="1" customWidth="1"/>
    <col min="8" max="8" width="12.81640625" style="1" customWidth="1"/>
    <col min="9" max="9" width="11.81640625" style="1" customWidth="1"/>
    <col min="10" max="16384" width="9.1796875" style="1"/>
  </cols>
  <sheetData>
    <row r="1" spans="1:8" s="168" customFormat="1" ht="36" customHeight="1" x14ac:dyDescent="0.25">
      <c r="A1" s="183" t="s">
        <v>10</v>
      </c>
      <c r="B1" s="248" t="s">
        <v>147</v>
      </c>
      <c r="C1" s="248"/>
      <c r="D1" s="248"/>
      <c r="E1" s="248"/>
      <c r="F1" s="248"/>
      <c r="G1" s="248"/>
      <c r="H1" s="248"/>
    </row>
    <row r="2" spans="1:8" ht="6.75" customHeight="1" x14ac:dyDescent="0.25"/>
    <row r="3" spans="1:8" s="28" customFormat="1" ht="12.75" customHeight="1" x14ac:dyDescent="0.25">
      <c r="A3" s="256" t="s">
        <v>57</v>
      </c>
      <c r="B3" s="256"/>
      <c r="C3" s="252" t="s">
        <v>58</v>
      </c>
      <c r="D3" s="252"/>
      <c r="E3" s="79"/>
      <c r="F3" s="253" t="s">
        <v>59</v>
      </c>
      <c r="G3" s="252" t="s">
        <v>58</v>
      </c>
      <c r="H3" s="252"/>
    </row>
    <row r="4" spans="1:8" s="28" customFormat="1" ht="25.5" customHeight="1" x14ac:dyDescent="0.25">
      <c r="A4" s="257"/>
      <c r="B4" s="257"/>
      <c r="C4" s="180" t="s">
        <v>50</v>
      </c>
      <c r="D4" s="181" t="s">
        <v>51</v>
      </c>
      <c r="E4" s="79"/>
      <c r="F4" s="254"/>
      <c r="G4" s="182" t="str">
        <f>C4</f>
        <v>Maternity pack/ cash benefit</v>
      </c>
      <c r="H4" s="181" t="str">
        <f>D4</f>
        <v>Cash benefit only</v>
      </c>
    </row>
    <row r="5" spans="1:8" ht="18" customHeight="1" x14ac:dyDescent="0.25">
      <c r="A5" s="258" t="s">
        <v>0</v>
      </c>
      <c r="B5" s="258"/>
      <c r="C5" s="73">
        <v>0.22457627118644069</v>
      </c>
      <c r="D5" s="72">
        <v>0.1864406779661017</v>
      </c>
      <c r="F5" s="37">
        <v>0</v>
      </c>
      <c r="G5" s="73">
        <v>43.820786900159199</v>
      </c>
      <c r="H5" s="72">
        <v>3.6070047759836252</v>
      </c>
    </row>
    <row r="6" spans="1:8" x14ac:dyDescent="0.25">
      <c r="A6" s="255">
        <v>1</v>
      </c>
      <c r="B6" s="255"/>
      <c r="C6" s="73">
        <v>9.1864406779661003</v>
      </c>
      <c r="D6" s="72">
        <v>12.292372881355933</v>
      </c>
      <c r="F6" s="37">
        <v>1</v>
      </c>
      <c r="G6" s="73">
        <v>17.527859904480326</v>
      </c>
      <c r="H6" s="72">
        <v>15.051171253127132</v>
      </c>
    </row>
    <row r="7" spans="1:8" x14ac:dyDescent="0.25">
      <c r="A7" s="255">
        <v>2</v>
      </c>
      <c r="B7" s="255"/>
      <c r="C7" s="73">
        <v>12.775423728813559</v>
      </c>
      <c r="D7" s="72">
        <v>16.470338983050848</v>
      </c>
      <c r="F7" s="37">
        <v>2</v>
      </c>
      <c r="G7" s="73">
        <v>6.6204230156925172</v>
      </c>
      <c r="H7" s="72">
        <v>5.9608824198317034</v>
      </c>
    </row>
    <row r="8" spans="1:8" x14ac:dyDescent="0.25">
      <c r="A8" s="255">
        <v>3</v>
      </c>
      <c r="B8" s="255"/>
      <c r="C8" s="73">
        <v>7.7669491525423728</v>
      </c>
      <c r="D8" s="72">
        <v>7.5593220338983054</v>
      </c>
      <c r="F8" s="37">
        <v>3</v>
      </c>
      <c r="G8" s="73">
        <v>2.2287923584261997</v>
      </c>
      <c r="H8" s="72">
        <v>2.1082556288378442</v>
      </c>
    </row>
    <row r="9" spans="1:8" x14ac:dyDescent="0.25">
      <c r="A9" s="255">
        <v>4</v>
      </c>
      <c r="B9" s="255"/>
      <c r="C9" s="73">
        <v>5.5550847457627119</v>
      </c>
      <c r="D9" s="72">
        <v>4.1737288135593218</v>
      </c>
      <c r="F9" s="37" t="s">
        <v>1</v>
      </c>
      <c r="G9" s="73">
        <v>1.4623607004775985</v>
      </c>
      <c r="H9" s="72">
        <v>2.5085285421878556</v>
      </c>
    </row>
    <row r="10" spans="1:8" x14ac:dyDescent="0.25">
      <c r="A10" s="255" t="s">
        <v>1</v>
      </c>
      <c r="B10" s="255"/>
      <c r="C10" s="73">
        <v>17.457627118644066</v>
      </c>
      <c r="D10" s="72">
        <v>7.2076271186440684</v>
      </c>
      <c r="F10" s="170" t="s">
        <v>52</v>
      </c>
      <c r="G10" s="251">
        <f>SUM(G5:G9,H5:H9)</f>
        <v>100.89606549920403</v>
      </c>
      <c r="H10" s="251"/>
    </row>
    <row r="11" spans="1:8" x14ac:dyDescent="0.25">
      <c r="A11" s="214" t="s">
        <v>52</v>
      </c>
      <c r="B11" s="38"/>
      <c r="C11" s="251">
        <f>SUM(C5:C10,D5:D10)</f>
        <v>100.85593220338984</v>
      </c>
      <c r="D11" s="251"/>
    </row>
    <row r="12" spans="1:8" x14ac:dyDescent="0.25">
      <c r="C12" s="10"/>
      <c r="D12" s="10"/>
    </row>
    <row r="13" spans="1:8" s="46" customFormat="1" ht="10" x14ac:dyDescent="0.2">
      <c r="A13" s="165" t="s">
        <v>146</v>
      </c>
      <c r="C13" s="54"/>
      <c r="E13" s="54"/>
      <c r="F13" s="55"/>
    </row>
    <row r="14" spans="1:8" x14ac:dyDescent="0.25">
      <c r="A14" s="22"/>
      <c r="B14" s="22"/>
      <c r="F14" s="37"/>
    </row>
    <row r="15" spans="1:8" x14ac:dyDescent="0.25">
      <c r="C15" s="1"/>
    </row>
  </sheetData>
  <mergeCells count="13">
    <mergeCell ref="C11:D11"/>
    <mergeCell ref="C3:D3"/>
    <mergeCell ref="F3:F4"/>
    <mergeCell ref="G3:H3"/>
    <mergeCell ref="B1:H1"/>
    <mergeCell ref="A9:B9"/>
    <mergeCell ref="A10:B10"/>
    <mergeCell ref="A3:B4"/>
    <mergeCell ref="A5:B5"/>
    <mergeCell ref="A6:B6"/>
    <mergeCell ref="A7:B7"/>
    <mergeCell ref="A8:B8"/>
    <mergeCell ref="G10:H10"/>
  </mergeCells>
  <phoneticPr fontId="0" type="noConversion"/>
  <pageMargins left="0.74803149606299213" right="0.39370078740157483" top="0.59055118110236215" bottom="0.98425196850393704" header="0.39370078740157483" footer="0.39370078740157483"/>
  <pageSetup paperSize="9" orientation="portrait" r:id="rId1"/>
  <headerFooter alignWithMargins="0">
    <oddHeader>&amp;L&amp;G</oddHeader>
    <oddFooter>&amp;LKela | Section for Analytics and Statistics&amp;2
&amp;G
&amp;10PO Box 450 | FIN-00101 HELSINKI | tilastot@kela.fi | www.kela.fi/statistics&amp;R
&amp;P(&amp;N)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ul8"/>
  <dimension ref="A1:D86"/>
  <sheetViews>
    <sheetView zoomScaleNormal="100" workbookViewId="0">
      <pane ySplit="4" topLeftCell="A5" activePane="bottomLeft" state="frozen"/>
      <selection activeCell="A54" sqref="A54"/>
      <selection pane="bottomLeft"/>
    </sheetView>
  </sheetViews>
  <sheetFormatPr defaultColWidth="9.1796875" defaultRowHeight="12.5" x14ac:dyDescent="0.25"/>
  <cols>
    <col min="1" max="1" width="6.1796875" style="1" customWidth="1"/>
    <col min="2" max="2" width="7.81640625" style="23" customWidth="1"/>
    <col min="3" max="3" width="9.26953125" style="23" customWidth="1"/>
    <col min="4" max="4" width="26.1796875" style="1" customWidth="1"/>
    <col min="5" max="5" width="9.26953125" style="1" customWidth="1"/>
    <col min="6" max="16384" width="9.1796875" style="1"/>
  </cols>
  <sheetData>
    <row r="1" spans="1:4" s="156" customFormat="1" ht="17.5" x14ac:dyDescent="0.25">
      <c r="A1" s="155" t="s">
        <v>3</v>
      </c>
      <c r="B1" s="168" t="str">
        <f>"Recipients of child benefit (children and families) 1948–"&amp;A79</f>
        <v>Recipients of child benefit (children and families) 1948–2022</v>
      </c>
      <c r="C1" s="168"/>
      <c r="D1" s="168"/>
    </row>
    <row r="2" spans="1:4" s="5" customFormat="1" ht="6.75" customHeight="1" x14ac:dyDescent="0.25">
      <c r="B2" s="80" t="str">
        <f>CONCATENATE(LEFT(B1,LEN(B1)-9),"1950–",(RIGHT(B1,4)))</f>
        <v>Recipients of child benefit (children and families) 1950–2022</v>
      </c>
      <c r="C2" s="21"/>
    </row>
    <row r="3" spans="1:4" s="5" customFormat="1" x14ac:dyDescent="0.25">
      <c r="A3" s="261" t="s">
        <v>62</v>
      </c>
      <c r="B3" s="259" t="s">
        <v>63</v>
      </c>
      <c r="C3" s="260"/>
    </row>
    <row r="4" spans="1:4" x14ac:dyDescent="0.25">
      <c r="A4" s="262"/>
      <c r="B4" s="184" t="s">
        <v>60</v>
      </c>
      <c r="C4" s="185" t="s">
        <v>61</v>
      </c>
    </row>
    <row r="5" spans="1:4" ht="18" customHeight="1" x14ac:dyDescent="0.25">
      <c r="A5" s="36">
        <v>1948</v>
      </c>
      <c r="B5" s="144">
        <v>540.4</v>
      </c>
      <c r="C5" s="32">
        <v>1167.3</v>
      </c>
    </row>
    <row r="6" spans="1:4" x14ac:dyDescent="0.25">
      <c r="A6" s="36">
        <v>1949</v>
      </c>
      <c r="B6" s="144">
        <v>564.9</v>
      </c>
      <c r="C6" s="32">
        <v>1229.0999999999999</v>
      </c>
    </row>
    <row r="7" spans="1:4" ht="18" customHeight="1" x14ac:dyDescent="0.25">
      <c r="A7" s="36">
        <v>1950</v>
      </c>
      <c r="B7" s="144">
        <v>584.4</v>
      </c>
      <c r="C7" s="32">
        <v>1262.2</v>
      </c>
    </row>
    <row r="8" spans="1:4" x14ac:dyDescent="0.25">
      <c r="A8" s="36">
        <v>1951</v>
      </c>
      <c r="B8" s="144">
        <v>598.923</v>
      </c>
      <c r="C8" s="32">
        <v>1292.07</v>
      </c>
    </row>
    <row r="9" spans="1:4" x14ac:dyDescent="0.25">
      <c r="A9" s="36">
        <v>1952</v>
      </c>
      <c r="B9" s="144">
        <v>607.09699999999998</v>
      </c>
      <c r="C9" s="32">
        <v>1319.22</v>
      </c>
    </row>
    <row r="10" spans="1:4" x14ac:dyDescent="0.25">
      <c r="A10" s="36">
        <v>1953</v>
      </c>
      <c r="B10" s="144">
        <v>616.33699999999999</v>
      </c>
      <c r="C10" s="32">
        <v>1340.49</v>
      </c>
    </row>
    <row r="11" spans="1:4" x14ac:dyDescent="0.25">
      <c r="A11" s="36">
        <v>1954</v>
      </c>
      <c r="B11" s="144">
        <v>624.32399999999996</v>
      </c>
      <c r="C11" s="32">
        <v>1357.54</v>
      </c>
    </row>
    <row r="12" spans="1:4" ht="18" customHeight="1" x14ac:dyDescent="0.25">
      <c r="A12" s="36">
        <v>1955</v>
      </c>
      <c r="B12" s="144">
        <v>630.88</v>
      </c>
      <c r="C12" s="32">
        <v>1372.96</v>
      </c>
    </row>
    <row r="13" spans="1:4" x14ac:dyDescent="0.25">
      <c r="A13" s="36">
        <v>1956</v>
      </c>
      <c r="B13" s="144">
        <v>638.43399999999997</v>
      </c>
      <c r="C13" s="32">
        <v>1398.15</v>
      </c>
    </row>
    <row r="14" spans="1:4" x14ac:dyDescent="0.25">
      <c r="A14" s="36">
        <v>1957</v>
      </c>
      <c r="B14" s="144">
        <v>642.74300000000005</v>
      </c>
      <c r="C14" s="32">
        <v>1397.2</v>
      </c>
    </row>
    <row r="15" spans="1:4" x14ac:dyDescent="0.25">
      <c r="A15" s="36">
        <v>1958</v>
      </c>
      <c r="B15" s="144">
        <v>647.80999999999995</v>
      </c>
      <c r="C15" s="32">
        <v>1416.34</v>
      </c>
    </row>
    <row r="16" spans="1:4" x14ac:dyDescent="0.25">
      <c r="A16" s="36">
        <v>1959</v>
      </c>
      <c r="B16" s="144">
        <v>653.66800000000001</v>
      </c>
      <c r="C16" s="32">
        <v>1425.86</v>
      </c>
    </row>
    <row r="17" spans="1:3" ht="18" customHeight="1" x14ac:dyDescent="0.25">
      <c r="A17" s="36">
        <v>1960</v>
      </c>
      <c r="B17" s="144">
        <v>656.55799999999999</v>
      </c>
      <c r="C17" s="32">
        <v>1431.71</v>
      </c>
    </row>
    <row r="18" spans="1:3" x14ac:dyDescent="0.25">
      <c r="A18" s="36">
        <v>1961</v>
      </c>
      <c r="B18" s="144">
        <v>658.05200000000002</v>
      </c>
      <c r="C18" s="32">
        <v>1419.53</v>
      </c>
    </row>
    <row r="19" spans="1:3" x14ac:dyDescent="0.25">
      <c r="A19" s="36">
        <v>1962</v>
      </c>
      <c r="B19" s="144">
        <v>648.71900000000005</v>
      </c>
      <c r="C19" s="32">
        <v>1398.46</v>
      </c>
    </row>
    <row r="20" spans="1:3" x14ac:dyDescent="0.25">
      <c r="A20" s="36">
        <v>1963</v>
      </c>
      <c r="B20" s="144">
        <v>645.58399999999995</v>
      </c>
      <c r="C20" s="32">
        <v>1377.35</v>
      </c>
    </row>
    <row r="21" spans="1:3" x14ac:dyDescent="0.25">
      <c r="A21" s="36">
        <v>1964</v>
      </c>
      <c r="B21" s="144">
        <v>640.60699999999997</v>
      </c>
      <c r="C21" s="32">
        <v>1354.61</v>
      </c>
    </row>
    <row r="22" spans="1:3" ht="18" customHeight="1" x14ac:dyDescent="0.25">
      <c r="A22" s="36">
        <v>1965</v>
      </c>
      <c r="B22" s="144">
        <v>638.28200000000004</v>
      </c>
      <c r="C22" s="32">
        <v>1331.97</v>
      </c>
    </row>
    <row r="23" spans="1:3" x14ac:dyDescent="0.25">
      <c r="A23" s="36">
        <v>1966</v>
      </c>
      <c r="B23" s="144">
        <v>635.31200000000001</v>
      </c>
      <c r="C23" s="32">
        <v>1312.21</v>
      </c>
    </row>
    <row r="24" spans="1:3" x14ac:dyDescent="0.25">
      <c r="A24" s="36">
        <v>1967</v>
      </c>
      <c r="B24" s="144">
        <v>637.69799999999998</v>
      </c>
      <c r="C24" s="32">
        <v>1297.52</v>
      </c>
    </row>
    <row r="25" spans="1:3" x14ac:dyDescent="0.25">
      <c r="A25" s="36">
        <v>1968</v>
      </c>
      <c r="B25" s="144">
        <v>640.16399999999999</v>
      </c>
      <c r="C25" s="32">
        <v>1276.68</v>
      </c>
    </row>
    <row r="26" spans="1:3" x14ac:dyDescent="0.25">
      <c r="A26" s="36">
        <v>1969</v>
      </c>
      <c r="B26" s="144">
        <v>640.06600000000003</v>
      </c>
      <c r="C26" s="32">
        <v>1252.1099999999999</v>
      </c>
    </row>
    <row r="27" spans="1:3" ht="18" customHeight="1" x14ac:dyDescent="0.25">
      <c r="A27" s="36">
        <v>1970</v>
      </c>
      <c r="B27" s="144">
        <v>637.26499999999999</v>
      </c>
      <c r="C27" s="32">
        <v>1202.4000000000001</v>
      </c>
    </row>
    <row r="28" spans="1:3" x14ac:dyDescent="0.25">
      <c r="A28" s="36">
        <v>1971</v>
      </c>
      <c r="B28" s="144">
        <v>636.66099999999994</v>
      </c>
      <c r="C28" s="32">
        <v>1180.2</v>
      </c>
    </row>
    <row r="29" spans="1:3" x14ac:dyDescent="0.25">
      <c r="A29" s="36">
        <v>1972</v>
      </c>
      <c r="B29" s="144">
        <v>637.976</v>
      </c>
      <c r="C29" s="32">
        <v>1156.8</v>
      </c>
    </row>
    <row r="30" spans="1:3" x14ac:dyDescent="0.25">
      <c r="A30" s="36">
        <v>1973</v>
      </c>
      <c r="B30" s="144">
        <v>641.18299999999999</v>
      </c>
      <c r="C30" s="32">
        <v>1134.8</v>
      </c>
    </row>
    <row r="31" spans="1:3" x14ac:dyDescent="0.25">
      <c r="A31" s="36">
        <v>1974</v>
      </c>
      <c r="B31" s="144">
        <v>644.49</v>
      </c>
      <c r="C31" s="32">
        <v>1122</v>
      </c>
    </row>
    <row r="32" spans="1:3" ht="18" customHeight="1" x14ac:dyDescent="0.25">
      <c r="A32" s="36">
        <v>1975</v>
      </c>
      <c r="B32" s="144">
        <v>649.20899999999995</v>
      </c>
      <c r="C32" s="32">
        <v>1118.3699999999999</v>
      </c>
    </row>
    <row r="33" spans="1:3" x14ac:dyDescent="0.25">
      <c r="A33" s="36">
        <v>1976</v>
      </c>
      <c r="B33" s="144">
        <v>650.68600000000004</v>
      </c>
      <c r="C33" s="32">
        <v>1104.52</v>
      </c>
    </row>
    <row r="34" spans="1:3" x14ac:dyDescent="0.25">
      <c r="A34" s="36">
        <v>1977</v>
      </c>
      <c r="B34" s="144">
        <v>647.71699999999998</v>
      </c>
      <c r="C34" s="32">
        <v>1083.69</v>
      </c>
    </row>
    <row r="35" spans="1:3" x14ac:dyDescent="0.25">
      <c r="A35" s="36">
        <v>1978</v>
      </c>
      <c r="B35" s="144">
        <v>647.44000000000005</v>
      </c>
      <c r="C35" s="32">
        <v>1067.5899999999999</v>
      </c>
    </row>
    <row r="36" spans="1:3" x14ac:dyDescent="0.25">
      <c r="A36" s="36">
        <v>1979</v>
      </c>
      <c r="B36" s="144">
        <v>641.99</v>
      </c>
      <c r="C36" s="32">
        <v>1052.3</v>
      </c>
    </row>
    <row r="37" spans="1:3" ht="18" customHeight="1" x14ac:dyDescent="0.25">
      <c r="A37" s="36">
        <v>1980</v>
      </c>
      <c r="B37" s="144">
        <v>634.70000000000005</v>
      </c>
      <c r="C37" s="32">
        <v>1038.8699999999999</v>
      </c>
    </row>
    <row r="38" spans="1:3" x14ac:dyDescent="0.25">
      <c r="A38" s="36">
        <v>1981</v>
      </c>
      <c r="B38" s="144">
        <v>627.5</v>
      </c>
      <c r="C38" s="32">
        <v>1029.5</v>
      </c>
    </row>
    <row r="39" spans="1:3" x14ac:dyDescent="0.25">
      <c r="A39" s="36">
        <v>1982</v>
      </c>
      <c r="B39" s="144">
        <v>620.79999999999995</v>
      </c>
      <c r="C39" s="32">
        <v>1024.2</v>
      </c>
    </row>
    <row r="40" spans="1:3" x14ac:dyDescent="0.25">
      <c r="A40" s="36">
        <v>1983</v>
      </c>
      <c r="B40" s="144">
        <v>612.9</v>
      </c>
      <c r="C40" s="32">
        <v>1019.8</v>
      </c>
    </row>
    <row r="41" spans="1:3" x14ac:dyDescent="0.25">
      <c r="A41" s="36">
        <v>1984</v>
      </c>
      <c r="B41" s="144">
        <v>604.79999999999995</v>
      </c>
      <c r="C41" s="32">
        <v>1015.8</v>
      </c>
    </row>
    <row r="42" spans="1:3" ht="18" customHeight="1" x14ac:dyDescent="0.25">
      <c r="A42" s="36">
        <v>1985</v>
      </c>
      <c r="B42" s="144">
        <v>598.9</v>
      </c>
      <c r="C42" s="32">
        <v>1014.2</v>
      </c>
    </row>
    <row r="43" spans="1:3" x14ac:dyDescent="0.25">
      <c r="A43" s="36">
        <v>1986</v>
      </c>
      <c r="B43" s="144">
        <v>601</v>
      </c>
      <c r="C43" s="32">
        <v>1027.9000000000001</v>
      </c>
    </row>
    <row r="44" spans="1:3" x14ac:dyDescent="0.25">
      <c r="A44" s="36">
        <v>1987</v>
      </c>
      <c r="B44" s="144">
        <v>618.20000000000005</v>
      </c>
      <c r="C44" s="32">
        <v>1072.2</v>
      </c>
    </row>
    <row r="45" spans="1:3" x14ac:dyDescent="0.25">
      <c r="A45" s="36">
        <v>1988</v>
      </c>
      <c r="B45" s="144">
        <v>615.79999999999995</v>
      </c>
      <c r="C45" s="32">
        <v>1072.9000000000001</v>
      </c>
    </row>
    <row r="46" spans="1:3" x14ac:dyDescent="0.25">
      <c r="A46" s="36">
        <v>1989</v>
      </c>
      <c r="B46" s="144">
        <v>616.6</v>
      </c>
      <c r="C46" s="32">
        <v>1079.2</v>
      </c>
    </row>
    <row r="47" spans="1:3" ht="18" customHeight="1" x14ac:dyDescent="0.25">
      <c r="A47" s="36">
        <v>1990</v>
      </c>
      <c r="B47" s="144">
        <v>620</v>
      </c>
      <c r="C47" s="32">
        <v>1089.5</v>
      </c>
    </row>
    <row r="48" spans="1:3" x14ac:dyDescent="0.25">
      <c r="A48" s="36">
        <v>1991</v>
      </c>
      <c r="B48" s="144">
        <v>622.4</v>
      </c>
      <c r="C48" s="32">
        <v>1095</v>
      </c>
    </row>
    <row r="49" spans="1:3" x14ac:dyDescent="0.25">
      <c r="A49" s="36">
        <v>1992</v>
      </c>
      <c r="B49" s="144">
        <v>624</v>
      </c>
      <c r="C49" s="32">
        <v>1097</v>
      </c>
    </row>
    <row r="50" spans="1:3" x14ac:dyDescent="0.25">
      <c r="A50" s="36">
        <v>1993</v>
      </c>
      <c r="B50" s="144">
        <v>621</v>
      </c>
      <c r="C50" s="32">
        <v>1097.2</v>
      </c>
    </row>
    <row r="51" spans="1:3" x14ac:dyDescent="0.25">
      <c r="A51" s="36">
        <v>1994</v>
      </c>
      <c r="B51" s="144">
        <v>618.29999999999995</v>
      </c>
      <c r="C51" s="32">
        <v>1097.8</v>
      </c>
    </row>
    <row r="52" spans="1:3" ht="18" customHeight="1" x14ac:dyDescent="0.25">
      <c r="A52" s="36">
        <v>1995</v>
      </c>
      <c r="B52" s="144">
        <v>614.6</v>
      </c>
      <c r="C52" s="32">
        <v>1097.4000000000001</v>
      </c>
    </row>
    <row r="53" spans="1:3" x14ac:dyDescent="0.25">
      <c r="A53" s="36">
        <v>1996</v>
      </c>
      <c r="B53" s="144">
        <v>609.85500000000002</v>
      </c>
      <c r="C53" s="32">
        <v>1093.8150000000001</v>
      </c>
    </row>
    <row r="54" spans="1:3" x14ac:dyDescent="0.25">
      <c r="A54" s="36">
        <v>1997</v>
      </c>
      <c r="B54" s="144">
        <v>605.98900000000003</v>
      </c>
      <c r="C54" s="32">
        <v>1090.1079999999999</v>
      </c>
    </row>
    <row r="55" spans="1:3" x14ac:dyDescent="0.25">
      <c r="A55" s="36">
        <v>1998</v>
      </c>
      <c r="B55" s="144">
        <v>600.65300000000002</v>
      </c>
      <c r="C55" s="32">
        <v>1083.348</v>
      </c>
    </row>
    <row r="56" spans="1:3" x14ac:dyDescent="0.25">
      <c r="A56" s="36">
        <v>1999</v>
      </c>
      <c r="B56" s="144">
        <v>593.56700000000001</v>
      </c>
      <c r="C56" s="32">
        <v>1072.2059999999999</v>
      </c>
    </row>
    <row r="57" spans="1:3" ht="18" customHeight="1" x14ac:dyDescent="0.25">
      <c r="A57" s="36">
        <v>2000</v>
      </c>
      <c r="B57" s="144">
        <v>586.83399999999995</v>
      </c>
      <c r="C57" s="32">
        <v>1063.68</v>
      </c>
    </row>
    <row r="58" spans="1:3" x14ac:dyDescent="0.25">
      <c r="A58" s="36">
        <v>2001</v>
      </c>
      <c r="B58" s="144">
        <v>580.01199999999994</v>
      </c>
      <c r="C58" s="32">
        <v>1054.23</v>
      </c>
    </row>
    <row r="59" spans="1:3" x14ac:dyDescent="0.25">
      <c r="A59" s="36">
        <v>2002</v>
      </c>
      <c r="B59" s="144">
        <v>574.75</v>
      </c>
      <c r="C59" s="32">
        <v>1046.92</v>
      </c>
    </row>
    <row r="60" spans="1:3" x14ac:dyDescent="0.25">
      <c r="A60" s="36">
        <v>2003</v>
      </c>
      <c r="B60" s="144">
        <v>571.42100000000005</v>
      </c>
      <c r="C60" s="32">
        <v>1041.9059999999999</v>
      </c>
    </row>
    <row r="61" spans="1:3" x14ac:dyDescent="0.25">
      <c r="A61" s="36">
        <v>2004</v>
      </c>
      <c r="B61" s="144">
        <v>570.41300000000001</v>
      </c>
      <c r="C61" s="32">
        <v>1039.9670000000001</v>
      </c>
    </row>
    <row r="62" spans="1:3" ht="18" customHeight="1" x14ac:dyDescent="0.25">
      <c r="A62" s="36">
        <v>2005</v>
      </c>
      <c r="B62" s="144">
        <v>569.63300000000004</v>
      </c>
      <c r="C62" s="32">
        <v>1034.4000000000001</v>
      </c>
    </row>
    <row r="63" spans="1:3" x14ac:dyDescent="0.25">
      <c r="A63" s="36">
        <v>2006</v>
      </c>
      <c r="B63" s="144">
        <v>568.27499999999998</v>
      </c>
      <c r="C63" s="32">
        <v>1030.712</v>
      </c>
    </row>
    <row r="64" spans="1:3" x14ac:dyDescent="0.25">
      <c r="A64" s="36">
        <v>2007</v>
      </c>
      <c r="B64" s="144">
        <v>565.21199999999999</v>
      </c>
      <c r="C64" s="32">
        <v>1024.5060000000001</v>
      </c>
    </row>
    <row r="65" spans="1:3" x14ac:dyDescent="0.25">
      <c r="A65" s="36">
        <v>2008</v>
      </c>
      <c r="B65" s="144">
        <v>564.25900000000001</v>
      </c>
      <c r="C65" s="32">
        <v>1021.275</v>
      </c>
    </row>
    <row r="66" spans="1:3" x14ac:dyDescent="0.25">
      <c r="A66" s="36">
        <v>2009</v>
      </c>
      <c r="B66" s="144">
        <v>562.42499999999995</v>
      </c>
      <c r="C66" s="32">
        <v>1016.865</v>
      </c>
    </row>
    <row r="67" spans="1:3" ht="18" customHeight="1" x14ac:dyDescent="0.25">
      <c r="A67" s="36">
        <v>2010</v>
      </c>
      <c r="B67" s="144">
        <v>561.5</v>
      </c>
      <c r="C67" s="32">
        <v>1014.9</v>
      </c>
    </row>
    <row r="68" spans="1:3" x14ac:dyDescent="0.25">
      <c r="A68" s="36">
        <v>2011</v>
      </c>
      <c r="B68" s="144">
        <v>559.5</v>
      </c>
      <c r="C68" s="32">
        <v>1012.4</v>
      </c>
    </row>
    <row r="69" spans="1:3" x14ac:dyDescent="0.25">
      <c r="A69" s="36">
        <v>2012</v>
      </c>
      <c r="B69" s="144">
        <v>557.70000000000005</v>
      </c>
      <c r="C69" s="32">
        <v>1011.87</v>
      </c>
    </row>
    <row r="70" spans="1:3" x14ac:dyDescent="0.25">
      <c r="A70" s="36">
        <v>2013</v>
      </c>
      <c r="B70" s="144">
        <v>556.63900000000001</v>
      </c>
      <c r="C70" s="32">
        <v>1012.756</v>
      </c>
    </row>
    <row r="71" spans="1:3" x14ac:dyDescent="0.25">
      <c r="A71" s="36">
        <v>2014</v>
      </c>
      <c r="B71" s="144">
        <v>555.66300000000001</v>
      </c>
      <c r="C71" s="32">
        <v>1012.8049999999999</v>
      </c>
    </row>
    <row r="72" spans="1:3" ht="18" customHeight="1" x14ac:dyDescent="0.25">
      <c r="A72" s="36">
        <v>2015</v>
      </c>
      <c r="B72" s="144">
        <v>554.76</v>
      </c>
      <c r="C72" s="32">
        <v>1012.752</v>
      </c>
    </row>
    <row r="73" spans="1:3" x14ac:dyDescent="0.25">
      <c r="A73" s="36">
        <v>2016</v>
      </c>
      <c r="B73" s="144">
        <v>551.97400000000005</v>
      </c>
      <c r="C73" s="32">
        <v>1009.115</v>
      </c>
    </row>
    <row r="74" spans="1:3" x14ac:dyDescent="0.25">
      <c r="A74" s="36">
        <v>2017</v>
      </c>
      <c r="B74" s="144">
        <v>548.58500000000004</v>
      </c>
      <c r="C74" s="32">
        <v>1003.635</v>
      </c>
    </row>
    <row r="75" spans="1:3" x14ac:dyDescent="0.25">
      <c r="A75" s="36">
        <v>2018</v>
      </c>
      <c r="B75" s="144">
        <v>545.16300000000001</v>
      </c>
      <c r="C75" s="32">
        <v>996.35799999999995</v>
      </c>
    </row>
    <row r="76" spans="1:3" x14ac:dyDescent="0.25">
      <c r="A76" s="36">
        <v>2019</v>
      </c>
      <c r="B76" s="144">
        <v>541.06500000000005</v>
      </c>
      <c r="C76" s="32">
        <v>985.83199999999999</v>
      </c>
    </row>
    <row r="77" spans="1:3" ht="18" customHeight="1" x14ac:dyDescent="0.25">
      <c r="A77" s="36">
        <v>2020</v>
      </c>
      <c r="B77" s="144">
        <v>538.21</v>
      </c>
      <c r="C77" s="32">
        <v>977.024</v>
      </c>
    </row>
    <row r="78" spans="1:3" ht="13" customHeight="1" x14ac:dyDescent="0.25">
      <c r="A78" s="36">
        <v>2021</v>
      </c>
      <c r="B78" s="144">
        <v>535.6</v>
      </c>
      <c r="C78" s="32">
        <v>968.4</v>
      </c>
    </row>
    <row r="79" spans="1:3" ht="13.15" customHeight="1" x14ac:dyDescent="0.25">
      <c r="A79" s="36">
        <v>2022</v>
      </c>
      <c r="B79" s="144">
        <v>533</v>
      </c>
      <c r="C79" s="32">
        <v>957.7</v>
      </c>
    </row>
    <row r="80" spans="1:3" x14ac:dyDescent="0.25">
      <c r="B80" s="32"/>
      <c r="C80" s="32"/>
    </row>
    <row r="81" spans="1:3" s="46" customFormat="1" ht="10" x14ac:dyDescent="0.2">
      <c r="A81" s="50" t="s">
        <v>64</v>
      </c>
      <c r="B81" s="51"/>
      <c r="C81" s="51"/>
    </row>
    <row r="82" spans="1:3" s="46" customFormat="1" ht="6.75" customHeight="1" x14ac:dyDescent="0.2">
      <c r="B82" s="51"/>
      <c r="C82" s="51"/>
    </row>
    <row r="83" spans="1:3" s="46" customFormat="1" ht="10" x14ac:dyDescent="0.2">
      <c r="A83" s="165" t="s">
        <v>146</v>
      </c>
      <c r="B83" s="51"/>
      <c r="C83" s="51"/>
    </row>
    <row r="84" spans="1:3" x14ac:dyDescent="0.25">
      <c r="A84" s="36"/>
    </row>
    <row r="86" spans="1:3" x14ac:dyDescent="0.25">
      <c r="B86" s="9"/>
      <c r="C86" s="9"/>
    </row>
  </sheetData>
  <mergeCells count="2">
    <mergeCell ref="B3:C3"/>
    <mergeCell ref="A3:A4"/>
  </mergeCells>
  <pageMargins left="0.74803149606299213" right="0.39370078740157483" top="0.59055118110236227" bottom="0.98425196850393704" header="0.39370078740157483" footer="0.39370078740157483"/>
  <pageSetup paperSize="9" orientation="portrait" r:id="rId1"/>
  <headerFooter alignWithMargins="0">
    <oddHeader>&amp;L&amp;G</oddHeader>
    <oddFooter>&amp;LKela | Section for Analytics and Statistics&amp;2
&amp;G
&amp;10PO Box 450 | FIN-00101 HELSINKI | tilastot@kela.fi | www.kela.fi/statistics&amp;R
&amp;P(&amp;N)</oddFooter>
  </headerFooter>
  <rowBreaks count="1" manualBreakCount="1">
    <brk id="51" max="16383" man="1"/>
  </rowBreaks>
  <ignoredErrors>
    <ignoredError sqref="B2" unlockedFormula="1"/>
  </ignoredError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ul10"/>
  <dimension ref="A1:F29"/>
  <sheetViews>
    <sheetView zoomScaleNormal="100" workbookViewId="0"/>
  </sheetViews>
  <sheetFormatPr defaultColWidth="9.1796875" defaultRowHeight="12.5" x14ac:dyDescent="0.25"/>
  <cols>
    <col min="1" max="1" width="6.1796875" style="1" customWidth="1"/>
    <col min="2" max="2" width="5.81640625" style="1" customWidth="1"/>
    <col min="3" max="3" width="8" style="1" bestFit="1" customWidth="1"/>
    <col min="4" max="4" width="9.7265625" style="1" bestFit="1" customWidth="1"/>
    <col min="5" max="5" width="21" style="1" bestFit="1" customWidth="1"/>
    <col min="6" max="6" width="9.1796875" style="1" bestFit="1" customWidth="1"/>
    <col min="7" max="16384" width="9.1796875" style="1"/>
  </cols>
  <sheetData>
    <row r="1" spans="1:6" s="40" customFormat="1" ht="17.5" x14ac:dyDescent="0.35">
      <c r="A1" s="60" t="s">
        <v>4</v>
      </c>
      <c r="B1" s="39" t="s">
        <v>148</v>
      </c>
    </row>
    <row r="2" spans="1:6" s="5" customFormat="1" ht="6.75" customHeight="1" x14ac:dyDescent="0.25"/>
    <row r="3" spans="1:6" ht="13" x14ac:dyDescent="0.3">
      <c r="A3" s="42"/>
      <c r="B3" s="42"/>
      <c r="C3" s="140" t="s">
        <v>60</v>
      </c>
      <c r="D3" s="187" t="s">
        <v>69</v>
      </c>
      <c r="E3" s="5"/>
    </row>
    <row r="4" spans="1:6" ht="18" customHeight="1" x14ac:dyDescent="0.25">
      <c r="A4" s="133" t="s">
        <v>65</v>
      </c>
      <c r="B4" s="5"/>
      <c r="C4" s="171">
        <f>C16</f>
        <v>237280</v>
      </c>
      <c r="D4" s="188">
        <f>C4/$C$8*100</f>
        <v>44.520830675242607</v>
      </c>
    </row>
    <row r="5" spans="1:6" x14ac:dyDescent="0.25">
      <c r="A5" s="133" t="s">
        <v>66</v>
      </c>
      <c r="B5" s="5"/>
      <c r="C5" s="171">
        <f>C17</f>
        <v>207814</v>
      </c>
      <c r="D5" s="188">
        <f>C5/$C$8*100</f>
        <v>38.99212704798073</v>
      </c>
    </row>
    <row r="6" spans="1:6" x14ac:dyDescent="0.25">
      <c r="A6" s="186" t="s">
        <v>67</v>
      </c>
      <c r="B6" s="5"/>
      <c r="C6" s="171">
        <f>C18</f>
        <v>63636</v>
      </c>
      <c r="D6" s="188">
        <f>C6/$C$8*100</f>
        <v>11.94001846278548</v>
      </c>
    </row>
    <row r="7" spans="1:6" x14ac:dyDescent="0.25">
      <c r="A7" s="191" t="s">
        <v>68</v>
      </c>
      <c r="B7" s="5"/>
      <c r="C7" s="171">
        <f>SUM(C19:C28)</f>
        <v>24233</v>
      </c>
      <c r="D7" s="188">
        <f>C7/$C$8*100</f>
        <v>4.5468361840574598</v>
      </c>
    </row>
    <row r="8" spans="1:6" ht="18" customHeight="1" x14ac:dyDescent="0.25">
      <c r="A8" s="133" t="s">
        <v>52</v>
      </c>
      <c r="B8" s="132"/>
      <c r="C8" s="190">
        <f>C15</f>
        <v>532964</v>
      </c>
      <c r="D8" s="189">
        <f>SUM(D4:D7)</f>
        <v>99.999812370066266</v>
      </c>
    </row>
    <row r="9" spans="1:6" x14ac:dyDescent="0.25">
      <c r="A9" s="5"/>
      <c r="B9" s="5"/>
    </row>
    <row r="10" spans="1:6" s="67" customFormat="1" x14ac:dyDescent="0.25">
      <c r="A10" s="186" t="str">
        <f>"Number of recipients: families "&amp;TEXT(C8,"# 000")&amp;", children "&amp;TEXT(F15,"# 000")&amp;" at year-end "&amp;RIGHT(B1,4)&amp;"."</f>
        <v>Number of recipients: families 532 964, children 957 711 at year-end 2022.</v>
      </c>
      <c r="B10" s="186"/>
    </row>
    <row r="11" spans="1:6" s="46" customFormat="1" ht="10" x14ac:dyDescent="0.2">
      <c r="A11" s="48"/>
      <c r="B11" s="48"/>
    </row>
    <row r="12" spans="1:6" s="46" customFormat="1" ht="10" x14ac:dyDescent="0.2">
      <c r="A12" s="165" t="s">
        <v>146</v>
      </c>
    </row>
    <row r="13" spans="1:6" x14ac:dyDescent="0.25">
      <c r="A13" s="22"/>
      <c r="B13" s="22"/>
    </row>
    <row r="14" spans="1:6" s="67" customFormat="1" ht="25.5" hidden="1" customHeight="1" x14ac:dyDescent="0.3">
      <c r="A14" s="263" t="s">
        <v>54</v>
      </c>
      <c r="B14" s="263"/>
      <c r="C14" s="206" t="s">
        <v>83</v>
      </c>
      <c r="D14" s="31"/>
      <c r="E14" s="207" t="s">
        <v>54</v>
      </c>
      <c r="F14" s="206" t="s">
        <v>84</v>
      </c>
    </row>
    <row r="15" spans="1:6" ht="12.75" hidden="1" customHeight="1" x14ac:dyDescent="0.25">
      <c r="A15" s="264" t="s">
        <v>52</v>
      </c>
      <c r="B15" s="264"/>
      <c r="C15" s="90">
        <v>532964</v>
      </c>
      <c r="E15" s="59" t="s">
        <v>52</v>
      </c>
      <c r="F15" s="90">
        <v>957711</v>
      </c>
    </row>
    <row r="16" spans="1:6" hidden="1" x14ac:dyDescent="0.25">
      <c r="A16" s="87" t="s">
        <v>12</v>
      </c>
      <c r="B16" s="87"/>
      <c r="C16" s="90">
        <v>237280</v>
      </c>
      <c r="D16" s="20"/>
      <c r="E16" s="76">
        <v>1</v>
      </c>
      <c r="F16" s="90">
        <v>237255</v>
      </c>
    </row>
    <row r="17" spans="1:6" hidden="1" x14ac:dyDescent="0.25">
      <c r="A17" s="87" t="s">
        <v>13</v>
      </c>
      <c r="B17" s="87"/>
      <c r="C17" s="90">
        <v>207814</v>
      </c>
      <c r="D17" s="20"/>
      <c r="E17" s="76">
        <v>2</v>
      </c>
      <c r="F17" s="90">
        <v>415604</v>
      </c>
    </row>
    <row r="18" spans="1:6" hidden="1" x14ac:dyDescent="0.25">
      <c r="A18" s="87" t="s">
        <v>14</v>
      </c>
      <c r="B18" s="87"/>
      <c r="C18" s="90">
        <v>63636</v>
      </c>
      <c r="E18" s="76">
        <v>3</v>
      </c>
      <c r="F18" s="90">
        <v>190892</v>
      </c>
    </row>
    <row r="19" spans="1:6" hidden="1" x14ac:dyDescent="0.25">
      <c r="A19" s="87" t="s">
        <v>15</v>
      </c>
      <c r="B19" s="87"/>
      <c r="C19" s="90">
        <v>15339</v>
      </c>
      <c r="E19" s="76">
        <v>4</v>
      </c>
      <c r="F19" s="90">
        <v>61356</v>
      </c>
    </row>
    <row r="20" spans="1:6" hidden="1" x14ac:dyDescent="0.25">
      <c r="A20" s="87" t="s">
        <v>16</v>
      </c>
      <c r="B20" s="87"/>
      <c r="C20" s="90">
        <v>4737</v>
      </c>
      <c r="E20" s="76">
        <v>5</v>
      </c>
      <c r="F20" s="90">
        <v>23685</v>
      </c>
    </row>
    <row r="21" spans="1:6" hidden="1" x14ac:dyDescent="0.25">
      <c r="A21" s="87" t="s">
        <v>17</v>
      </c>
      <c r="B21" s="87"/>
      <c r="C21" s="90">
        <v>2036</v>
      </c>
      <c r="E21" s="76">
        <v>6</v>
      </c>
      <c r="F21" s="90">
        <v>12216</v>
      </c>
    </row>
    <row r="22" spans="1:6" hidden="1" x14ac:dyDescent="0.25">
      <c r="A22" s="87" t="s">
        <v>18</v>
      </c>
      <c r="B22" s="87"/>
      <c r="C22" s="90">
        <v>1041</v>
      </c>
      <c r="E22" s="76">
        <v>7</v>
      </c>
      <c r="F22" s="90">
        <v>7287</v>
      </c>
    </row>
    <row r="23" spans="1:6" hidden="1" x14ac:dyDescent="0.25">
      <c r="A23" s="87" t="s">
        <v>19</v>
      </c>
      <c r="B23" s="87"/>
      <c r="C23" s="89">
        <v>567</v>
      </c>
      <c r="E23" s="76">
        <v>8</v>
      </c>
      <c r="F23" s="90">
        <v>4536</v>
      </c>
    </row>
    <row r="24" spans="1:6" hidden="1" x14ac:dyDescent="0.25">
      <c r="A24" s="87" t="s">
        <v>20</v>
      </c>
      <c r="B24" s="87"/>
      <c r="C24" s="89">
        <v>307</v>
      </c>
      <c r="E24" s="76">
        <v>9</v>
      </c>
      <c r="F24" s="90">
        <v>2763</v>
      </c>
    </row>
    <row r="25" spans="1:6" hidden="1" x14ac:dyDescent="0.25">
      <c r="A25" s="87" t="s">
        <v>21</v>
      </c>
      <c r="B25" s="87"/>
      <c r="C25" s="89">
        <v>128</v>
      </c>
      <c r="E25" s="76">
        <v>10</v>
      </c>
      <c r="F25" s="90">
        <v>1280</v>
      </c>
    </row>
    <row r="26" spans="1:6" hidden="1" x14ac:dyDescent="0.25">
      <c r="A26" s="87" t="s">
        <v>22</v>
      </c>
      <c r="B26" s="87"/>
      <c r="C26" s="89">
        <v>58</v>
      </c>
      <c r="E26" s="76">
        <v>11</v>
      </c>
      <c r="F26" s="89">
        <v>638</v>
      </c>
    </row>
    <row r="27" spans="1:6" hidden="1" x14ac:dyDescent="0.25">
      <c r="A27" s="87" t="s">
        <v>23</v>
      </c>
      <c r="B27" s="87"/>
      <c r="C27" s="89">
        <v>15</v>
      </c>
      <c r="E27" s="76">
        <v>12</v>
      </c>
      <c r="F27" s="89">
        <v>180</v>
      </c>
    </row>
    <row r="28" spans="1:6" hidden="1" x14ac:dyDescent="0.25">
      <c r="A28" s="87" t="s">
        <v>24</v>
      </c>
      <c r="B28" s="87"/>
      <c r="C28" s="89">
        <v>5</v>
      </c>
      <c r="E28" s="76" t="s">
        <v>24</v>
      </c>
      <c r="F28" s="89">
        <v>66</v>
      </c>
    </row>
    <row r="29" spans="1:6" ht="12.75" hidden="1" customHeight="1" x14ac:dyDescent="0.25">
      <c r="A29" s="264" t="s">
        <v>85</v>
      </c>
      <c r="B29" s="264"/>
      <c r="C29" s="89">
        <v>1</v>
      </c>
      <c r="E29" s="67" t="s">
        <v>85</v>
      </c>
      <c r="F29" s="89">
        <v>0</v>
      </c>
    </row>
  </sheetData>
  <mergeCells count="3">
    <mergeCell ref="A14:B14"/>
    <mergeCell ref="A15:B15"/>
    <mergeCell ref="A29:B29"/>
  </mergeCells>
  <hyperlinks>
    <hyperlink ref="C14" r:id="rId1" xr:uid="{00000000-0004-0000-0900-000000000000}"/>
    <hyperlink ref="F14" r:id="rId2" xr:uid="{00000000-0004-0000-0900-000001000000}"/>
  </hyperlinks>
  <pageMargins left="0.74803149606299213" right="0.39370078740157483" top="0.59055118110236215" bottom="0.98425196850393704" header="0.39370078740157483" footer="0.39370078740157483"/>
  <pageSetup paperSize="9" orientation="portrait" r:id="rId3"/>
  <headerFooter alignWithMargins="0">
    <oddHeader>&amp;L&amp;G</oddHeader>
    <oddFooter>&amp;LKela | Section for Analytics and Statistics&amp;2
&amp;G
&amp;10PO Box 450 | FIN-00101 HELSINKI | tilastot@kela.fi | www.kela.fi/statistics&amp;R
&amp;P(&amp;N)</oddFooter>
  </headerFooter>
  <ignoredErrors>
    <ignoredError sqref="A10" unlockedFormula="1"/>
    <ignoredError sqref="C7" formulaRange="1"/>
  </ignoredErrors>
  <legacyDrawingHF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ul12"/>
  <dimension ref="A1:H221"/>
  <sheetViews>
    <sheetView zoomScaleNormal="100" workbookViewId="0">
      <pane ySplit="4" topLeftCell="A5" activePane="bottomLeft" state="frozen"/>
      <selection activeCell="A54" sqref="A54"/>
      <selection pane="bottomLeft" activeCell="A5" sqref="A5"/>
    </sheetView>
  </sheetViews>
  <sheetFormatPr defaultColWidth="9.1796875" defaultRowHeight="12.5" x14ac:dyDescent="0.25"/>
  <cols>
    <col min="1" max="1" width="6.1796875" style="5" customWidth="1"/>
    <col min="2" max="2" width="12.81640625" style="1" customWidth="1"/>
    <col min="3" max="3" width="14.1796875" style="5" customWidth="1"/>
    <col min="4" max="4" width="9.26953125" style="1" customWidth="1"/>
    <col min="5" max="5" width="9.54296875" style="1" customWidth="1"/>
    <col min="6" max="6" width="10.54296875" style="1" customWidth="1"/>
    <col min="7" max="16384" width="9.1796875" style="1"/>
  </cols>
  <sheetData>
    <row r="1" spans="1:6" s="40" customFormat="1" ht="17.5" x14ac:dyDescent="0.35">
      <c r="A1" s="4" t="s">
        <v>5</v>
      </c>
      <c r="B1" s="40" t="str">
        <f>"Payments of child benefit 1948–"&amp;A79</f>
        <v>Payments of child benefit 1948–2022</v>
      </c>
    </row>
    <row r="2" spans="1:6" s="5" customFormat="1" ht="6.75" customHeight="1" x14ac:dyDescent="0.25">
      <c r="B2" s="84" t="str">
        <f>CONCATENATE(LEFT(B1,LEN(B1)-9),"1950–",(RIGHT(B1,4)))</f>
        <v>Payments of child benefit 1950–2022</v>
      </c>
    </row>
    <row r="3" spans="1:6" s="5" customFormat="1" x14ac:dyDescent="0.25">
      <c r="A3" s="177" t="s">
        <v>53</v>
      </c>
      <c r="B3" s="265" t="s">
        <v>56</v>
      </c>
      <c r="C3" s="266"/>
    </row>
    <row r="4" spans="1:6" s="28" customFormat="1" ht="12.75" customHeight="1" x14ac:dyDescent="0.25">
      <c r="A4" s="174"/>
      <c r="B4" s="195" t="str">
        <f>"At "&amp;RIGHT(B1,4)&amp;" prices"</f>
        <v>At 2022 prices</v>
      </c>
      <c r="C4" s="226" t="s">
        <v>55</v>
      </c>
    </row>
    <row r="5" spans="1:6" ht="18" customHeight="1" x14ac:dyDescent="0.25">
      <c r="A5" s="83">
        <v>1948</v>
      </c>
      <c r="B5" s="196">
        <f>C5*'Inflation factors 2022'!$B14</f>
        <v>108.34447963509331</v>
      </c>
      <c r="C5" s="196">
        <v>3.5319464556917315</v>
      </c>
      <c r="E5" s="34"/>
      <c r="F5" s="29"/>
    </row>
    <row r="6" spans="1:6" x14ac:dyDescent="0.25">
      <c r="A6" s="83">
        <v>1949</v>
      </c>
      <c r="B6" s="196">
        <f>C6*'Inflation factors 2022'!$B15</f>
        <v>449.67317623195919</v>
      </c>
      <c r="C6" s="196">
        <v>14.901450284489876</v>
      </c>
      <c r="E6" s="34"/>
      <c r="F6" s="29"/>
    </row>
    <row r="7" spans="1:6" ht="18" customHeight="1" x14ac:dyDescent="0.25">
      <c r="A7" s="83">
        <v>1950</v>
      </c>
      <c r="B7" s="196">
        <f>C7*'Inflation factors 2022'!$B16</f>
        <v>505.67326584212157</v>
      </c>
      <c r="C7" s="196">
        <v>19.106148446027653</v>
      </c>
      <c r="E7" s="34"/>
      <c r="F7" s="29"/>
    </row>
    <row r="8" spans="1:6" x14ac:dyDescent="0.25">
      <c r="A8" s="83">
        <v>1951</v>
      </c>
      <c r="B8" s="196">
        <f>C8*'Inflation factors 2022'!$B17</f>
        <v>634.07560023199653</v>
      </c>
      <c r="C8" s="196">
        <v>27.90237699996468</v>
      </c>
      <c r="E8" s="34"/>
      <c r="F8" s="29"/>
    </row>
    <row r="9" spans="1:6" x14ac:dyDescent="0.25">
      <c r="A9" s="83">
        <v>1952</v>
      </c>
      <c r="B9" s="196">
        <f>C9*'Inflation factors 2022'!$B18</f>
        <v>711.12560939787318</v>
      </c>
      <c r="C9" s="196">
        <v>32.561182562948531</v>
      </c>
      <c r="E9" s="34"/>
      <c r="F9" s="29"/>
    </row>
    <row r="10" spans="1:6" x14ac:dyDescent="0.25">
      <c r="A10" s="83">
        <v>1953</v>
      </c>
      <c r="B10" s="196">
        <f>C10*'Inflation factors 2022'!$B19</f>
        <v>695.4324113618402</v>
      </c>
      <c r="C10" s="196">
        <v>32.275263087963964</v>
      </c>
      <c r="E10" s="34"/>
      <c r="F10" s="29"/>
    </row>
    <row r="11" spans="1:6" x14ac:dyDescent="0.25">
      <c r="A11" s="83">
        <v>1954</v>
      </c>
      <c r="B11" s="196">
        <f>C11*'Inflation factors 2022'!$B20</f>
        <v>717.48309508551165</v>
      </c>
      <c r="C11" s="196">
        <v>32.763008074702348</v>
      </c>
      <c r="E11" s="34"/>
      <c r="F11" s="29"/>
    </row>
    <row r="12" spans="1:6" ht="18" customHeight="1" x14ac:dyDescent="0.25">
      <c r="A12" s="83">
        <v>1955</v>
      </c>
      <c r="B12" s="196">
        <f>C12*'Inflation factors 2022'!$B21</f>
        <v>752.28722249947396</v>
      </c>
      <c r="C12" s="196">
        <v>33.166659098209976</v>
      </c>
      <c r="E12" s="34"/>
      <c r="F12" s="29"/>
    </row>
    <row r="13" spans="1:6" x14ac:dyDescent="0.25">
      <c r="A13" s="83">
        <v>1956</v>
      </c>
      <c r="B13" s="196">
        <f>C13*'Inflation factors 2022'!$B22</f>
        <v>681.55705933887259</v>
      </c>
      <c r="C13" s="196">
        <v>33.553491329071448</v>
      </c>
      <c r="E13" s="34"/>
      <c r="F13" s="29"/>
    </row>
    <row r="14" spans="1:6" x14ac:dyDescent="0.25">
      <c r="A14" s="83">
        <v>1957</v>
      </c>
      <c r="B14" s="196">
        <f>C14*'Inflation factors 2022'!$B23</f>
        <v>608.57814054422386</v>
      </c>
      <c r="C14" s="196">
        <v>33.973961145225225</v>
      </c>
      <c r="E14" s="34"/>
      <c r="F14" s="29"/>
    </row>
    <row r="15" spans="1:6" x14ac:dyDescent="0.25">
      <c r="A15" s="83">
        <v>1958</v>
      </c>
      <c r="B15" s="196">
        <f>C15*'Inflation factors 2022'!$B24</f>
        <v>560.38213496762353</v>
      </c>
      <c r="C15" s="196">
        <v>34.142149071686738</v>
      </c>
      <c r="E15" s="34"/>
      <c r="F15" s="29"/>
    </row>
    <row r="16" spans="1:6" x14ac:dyDescent="0.25">
      <c r="A16" s="83">
        <v>1959</v>
      </c>
      <c r="B16" s="196">
        <f>C16*'Inflation factors 2022'!$B25</f>
        <v>557.99481781886061</v>
      </c>
      <c r="C16" s="196">
        <v>34.528981302548218</v>
      </c>
      <c r="F16" s="29"/>
    </row>
    <row r="17" spans="1:6" ht="18" customHeight="1" x14ac:dyDescent="0.25">
      <c r="A17" s="83">
        <v>1960</v>
      </c>
      <c r="B17" s="196">
        <f>C17*'Inflation factors 2022'!$B26</f>
        <v>543.23600472769704</v>
      </c>
      <c r="C17" s="196">
        <v>34.697169229009724</v>
      </c>
      <c r="F17" s="29"/>
    </row>
    <row r="18" spans="1:6" x14ac:dyDescent="0.25">
      <c r="A18" s="83">
        <v>1961</v>
      </c>
      <c r="B18" s="196">
        <f>C18*'Inflation factors 2022'!$B27</f>
        <v>626.63896345506328</v>
      </c>
      <c r="C18" s="196">
        <v>40.751934581624127</v>
      </c>
      <c r="F18" s="29"/>
    </row>
    <row r="19" spans="1:6" x14ac:dyDescent="0.25">
      <c r="A19" s="83">
        <v>1962</v>
      </c>
      <c r="B19" s="196">
        <f>C19*'Inflation factors 2022'!$B28</f>
        <v>681.55726790579024</v>
      </c>
      <c r="C19" s="196">
        <v>46.30213615485399</v>
      </c>
      <c r="F19" s="29"/>
    </row>
    <row r="20" spans="1:6" x14ac:dyDescent="0.25">
      <c r="A20" s="83">
        <v>1963</v>
      </c>
      <c r="B20" s="196">
        <f>C20*'Inflation factors 2022'!$B29</f>
        <v>664.69058971341065</v>
      </c>
      <c r="C20" s="196">
        <v>47.361720091561509</v>
      </c>
      <c r="F20" s="29"/>
    </row>
    <row r="21" spans="1:6" x14ac:dyDescent="0.25">
      <c r="A21" s="83">
        <v>1964</v>
      </c>
      <c r="B21" s="196">
        <f>C21*'Inflation factors 2022'!$B30</f>
        <v>620.36750375483984</v>
      </c>
      <c r="C21" s="196">
        <v>48.757679881192047</v>
      </c>
      <c r="F21" s="29"/>
    </row>
    <row r="22" spans="1:6" ht="18" customHeight="1" x14ac:dyDescent="0.25">
      <c r="A22" s="83">
        <v>1965</v>
      </c>
      <c r="B22" s="196">
        <f>C22*'Inflation factors 2022'!$B31</f>
        <v>588.58261246756467</v>
      </c>
      <c r="C22" s="196">
        <v>48.505397991499777</v>
      </c>
      <c r="F22" s="29"/>
    </row>
    <row r="23" spans="1:6" x14ac:dyDescent="0.25">
      <c r="A23" s="83">
        <v>1966</v>
      </c>
      <c r="B23" s="196">
        <f>C23*'Inflation factors 2022'!$B32</f>
        <v>560.45913495801972</v>
      </c>
      <c r="C23" s="196">
        <v>48.000834212115244</v>
      </c>
      <c r="F23" s="29"/>
    </row>
    <row r="24" spans="1:6" x14ac:dyDescent="0.25">
      <c r="A24" s="83">
        <v>1967</v>
      </c>
      <c r="B24" s="196">
        <f>C24*'Inflation factors 2022'!$B33</f>
        <v>549.98715097451225</v>
      </c>
      <c r="C24" s="196">
        <v>49.749988647314964</v>
      </c>
      <c r="F24" s="29"/>
    </row>
    <row r="25" spans="1:6" x14ac:dyDescent="0.25">
      <c r="A25" s="83">
        <v>1968</v>
      </c>
      <c r="B25" s="196">
        <f>C25*'Inflation factors 2022'!$B34</f>
        <v>524.737430259745</v>
      </c>
      <c r="C25" s="196">
        <v>51.448686704576218</v>
      </c>
      <c r="F25" s="29"/>
    </row>
    <row r="26" spans="1:6" x14ac:dyDescent="0.25">
      <c r="A26" s="83">
        <v>1969</v>
      </c>
      <c r="B26" s="196">
        <f>C26*'Inflation factors 2022'!$B35</f>
        <v>501.61458531374097</v>
      </c>
      <c r="C26" s="196">
        <v>50.30500880463795</v>
      </c>
      <c r="F26" s="29"/>
    </row>
    <row r="27" spans="1:6" ht="18" customHeight="1" x14ac:dyDescent="0.25">
      <c r="A27" s="83">
        <v>1970</v>
      </c>
      <c r="B27" s="196">
        <f>C27*'Inflation factors 2022'!$B36</f>
        <v>496.93901630099322</v>
      </c>
      <c r="C27" s="196">
        <v>51.196404814883955</v>
      </c>
      <c r="F27" s="29"/>
    </row>
    <row r="28" spans="1:6" x14ac:dyDescent="0.25">
      <c r="A28" s="83">
        <v>1971</v>
      </c>
      <c r="B28" s="196">
        <f>C28*'Inflation factors 2022'!$B37</f>
        <v>516.05795211640145</v>
      </c>
      <c r="C28" s="196">
        <v>56.612056046944616</v>
      </c>
      <c r="F28" s="29"/>
    </row>
    <row r="29" spans="1:6" x14ac:dyDescent="0.25">
      <c r="A29" s="83">
        <v>1972</v>
      </c>
      <c r="B29" s="196">
        <f>C29*'Inflation factors 2022'!$B38</f>
        <v>506.96893201406158</v>
      </c>
      <c r="C29" s="196">
        <v>59.588982345313362</v>
      </c>
      <c r="F29" s="29"/>
    </row>
    <row r="30" spans="1:6" x14ac:dyDescent="0.25">
      <c r="A30" s="83">
        <v>1973</v>
      </c>
      <c r="B30" s="196">
        <f>C30*'Inflation factors 2022'!$B39</f>
        <v>458.4171187838088</v>
      </c>
      <c r="C30" s="196">
        <v>60.194458880574793</v>
      </c>
      <c r="F30" s="29"/>
    </row>
    <row r="31" spans="1:6" x14ac:dyDescent="0.25">
      <c r="A31" s="83">
        <v>1974</v>
      </c>
      <c r="B31" s="196">
        <f>C31*'Inflation factors 2022'!$B40</f>
        <v>543.09070579713125</v>
      </c>
      <c r="C31" s="196">
        <v>83.723949792540196</v>
      </c>
      <c r="F31" s="29"/>
    </row>
    <row r="32" spans="1:6" ht="18" customHeight="1" x14ac:dyDescent="0.25">
      <c r="A32" s="83">
        <v>1975</v>
      </c>
      <c r="B32" s="196">
        <f>C32*'Inflation factors 2022'!$B41</f>
        <v>653.97750098833262</v>
      </c>
      <c r="C32" s="196">
        <v>118.7743136671191</v>
      </c>
      <c r="F32" s="29"/>
    </row>
    <row r="33" spans="1:6" x14ac:dyDescent="0.25">
      <c r="A33" s="83">
        <v>1976</v>
      </c>
      <c r="B33" s="196">
        <f>C33*'Inflation factors 2022'!$B42</f>
        <v>662.90475118567883</v>
      </c>
      <c r="C33" s="196">
        <v>137.66181780874678</v>
      </c>
      <c r="F33" s="29"/>
    </row>
    <row r="34" spans="1:6" x14ac:dyDescent="0.25">
      <c r="A34" s="83">
        <v>1977</v>
      </c>
      <c r="B34" s="196">
        <f>C34*'Inflation factors 2022'!$B43</f>
        <v>755.25104717534373</v>
      </c>
      <c r="C34" s="196">
        <v>176.69823554046346</v>
      </c>
      <c r="F34" s="29"/>
    </row>
    <row r="35" spans="1:6" x14ac:dyDescent="0.25">
      <c r="A35" s="83">
        <v>1978</v>
      </c>
      <c r="B35" s="196">
        <f>C35*'Inflation factors 2022'!$B44</f>
        <v>762.7105431359463</v>
      </c>
      <c r="C35" s="196">
        <v>191.91924288523023</v>
      </c>
      <c r="F35" s="29"/>
    </row>
    <row r="36" spans="1:6" x14ac:dyDescent="0.25">
      <c r="A36" s="83">
        <v>1979</v>
      </c>
      <c r="B36" s="196">
        <f>C36*'Inflation factors 2022'!$B45</f>
        <v>790.3550285140152</v>
      </c>
      <c r="C36" s="196">
        <v>213.39684109436519</v>
      </c>
      <c r="F36" s="29"/>
    </row>
    <row r="37" spans="1:6" ht="18" customHeight="1" x14ac:dyDescent="0.25">
      <c r="A37" s="83">
        <v>1980</v>
      </c>
      <c r="B37" s="196">
        <f>C37*'Inflation factors 2022'!$B46</f>
        <v>800.87414205478649</v>
      </c>
      <c r="C37" s="196">
        <v>241.24876171639144</v>
      </c>
      <c r="F37" s="29"/>
    </row>
    <row r="38" spans="1:6" x14ac:dyDescent="0.25">
      <c r="A38" s="83">
        <v>1981</v>
      </c>
      <c r="B38" s="196">
        <f>C38*'Inflation factors 2022'!$B47</f>
        <v>833.81380382015504</v>
      </c>
      <c r="C38" s="196">
        <v>281.3615821774618</v>
      </c>
      <c r="F38" s="29"/>
    </row>
    <row r="39" spans="1:6" x14ac:dyDescent="0.25">
      <c r="A39" s="83">
        <v>1982</v>
      </c>
      <c r="B39" s="196">
        <f>C39*'Inflation factors 2022'!$B48</f>
        <v>828.3656441746366</v>
      </c>
      <c r="C39" s="196">
        <v>305.49654962468867</v>
      </c>
      <c r="F39" s="29"/>
    </row>
    <row r="40" spans="1:6" x14ac:dyDescent="0.25">
      <c r="A40" s="83">
        <v>1983</v>
      </c>
      <c r="B40" s="196">
        <f>C40*'Inflation factors 2022'!$B49</f>
        <v>939.09410619049288</v>
      </c>
      <c r="C40" s="196">
        <v>375.93365322676942</v>
      </c>
      <c r="F40" s="29"/>
    </row>
    <row r="41" spans="1:6" x14ac:dyDescent="0.25">
      <c r="A41" s="83">
        <v>1984</v>
      </c>
      <c r="B41" s="196">
        <f>C41*'Inflation factors 2022'!$B50</f>
        <v>921.69229898140293</v>
      </c>
      <c r="C41" s="196">
        <v>394.77070099045864</v>
      </c>
      <c r="F41" s="29"/>
    </row>
    <row r="42" spans="1:6" ht="18" customHeight="1" x14ac:dyDescent="0.25">
      <c r="A42" s="83">
        <v>1985</v>
      </c>
      <c r="B42" s="196">
        <f>C42*'Inflation factors 2022'!$B51</f>
        <v>919.74013512675799</v>
      </c>
      <c r="C42" s="196">
        <v>417.08923883190124</v>
      </c>
      <c r="F42" s="29"/>
    </row>
    <row r="43" spans="1:6" x14ac:dyDescent="0.25">
      <c r="A43" s="83">
        <v>1986</v>
      </c>
      <c r="B43" s="196">
        <f>C43*'Inflation factors 2022'!$B52</f>
        <v>930.79015881218243</v>
      </c>
      <c r="C43" s="196">
        <v>437.27179000728256</v>
      </c>
      <c r="F43" s="29"/>
    </row>
    <row r="44" spans="1:6" x14ac:dyDescent="0.25">
      <c r="A44" s="83">
        <v>1987</v>
      </c>
      <c r="B44" s="196">
        <f>C44*'Inflation factors 2022'!$B53</f>
        <v>965.13400601645776</v>
      </c>
      <c r="C44" s="196">
        <v>470.01797928933871</v>
      </c>
      <c r="F44" s="29"/>
    </row>
    <row r="45" spans="1:6" x14ac:dyDescent="0.25">
      <c r="A45" s="83">
        <v>1988</v>
      </c>
      <c r="B45" s="196">
        <f>C45*'Inflation factors 2022'!$B54</f>
        <v>992.42920113055811</v>
      </c>
      <c r="C45" s="196">
        <v>507.01932311087114</v>
      </c>
      <c r="F45" s="29"/>
    </row>
    <row r="46" spans="1:6" x14ac:dyDescent="0.25">
      <c r="A46" s="83">
        <v>1989</v>
      </c>
      <c r="B46" s="196">
        <f>C46*'Inflation factors 2022'!$B55</f>
        <v>1081.0825158128355</v>
      </c>
      <c r="C46" s="196">
        <v>588.67456140793479</v>
      </c>
      <c r="F46" s="29"/>
    </row>
    <row r="47" spans="1:6" ht="18" customHeight="1" x14ac:dyDescent="0.25">
      <c r="A47" s="83">
        <v>1990</v>
      </c>
      <c r="B47" s="196">
        <f>C47*'Inflation factors 2022'!$B56</f>
        <v>1191.9804146019412</v>
      </c>
      <c r="C47" s="196">
        <v>688.56137093342613</v>
      </c>
      <c r="F47" s="29"/>
    </row>
    <row r="48" spans="1:6" x14ac:dyDescent="0.25">
      <c r="A48" s="83">
        <v>1991</v>
      </c>
      <c r="B48" s="196">
        <f>C48*'Inflation factors 2022'!$B57</f>
        <v>1339.5540238510348</v>
      </c>
      <c r="C48" s="196">
        <v>805.75471809180704</v>
      </c>
      <c r="F48" s="29"/>
    </row>
    <row r="49" spans="1:6" x14ac:dyDescent="0.25">
      <c r="A49" s="83">
        <v>1992</v>
      </c>
      <c r="B49" s="196">
        <f>C49*'Inflation factors 2022'!$B58</f>
        <v>1512.2438708114898</v>
      </c>
      <c r="C49" s="196">
        <v>933.27480393492465</v>
      </c>
      <c r="F49" s="29"/>
    </row>
    <row r="50" spans="1:6" x14ac:dyDescent="0.25">
      <c r="A50" s="83">
        <v>1993</v>
      </c>
      <c r="B50" s="196">
        <f>C50*'Inflation factors 2022'!$B59</f>
        <v>1485.3331234966165</v>
      </c>
      <c r="C50" s="196">
        <v>935.94899196566269</v>
      </c>
      <c r="F50" s="29"/>
    </row>
    <row r="51" spans="1:6" x14ac:dyDescent="0.25">
      <c r="A51" s="83">
        <v>1994</v>
      </c>
      <c r="B51" s="196">
        <f>C51*'Inflation factors 2022'!$B60</f>
        <v>2403.0065052082764</v>
      </c>
      <c r="C51" s="196">
        <v>1530.6446811409194</v>
      </c>
      <c r="F51" s="29"/>
    </row>
    <row r="52" spans="1:6" ht="18" customHeight="1" x14ac:dyDescent="0.25">
      <c r="A52" s="83">
        <v>1995</v>
      </c>
      <c r="B52" s="196">
        <f>C52*'Inflation factors 2022'!$B61</f>
        <v>2292.5920629441939</v>
      </c>
      <c r="C52" s="196">
        <v>1474.6717392145288</v>
      </c>
      <c r="F52" s="29"/>
    </row>
    <row r="53" spans="1:6" x14ac:dyDescent="0.25">
      <c r="A53" s="83">
        <v>1996</v>
      </c>
      <c r="B53" s="196">
        <f>C53*'Inflation factors 2022'!$B62</f>
        <v>2183.1000375251642</v>
      </c>
      <c r="C53" s="196">
        <v>1412.3917500458313</v>
      </c>
      <c r="F53" s="29"/>
    </row>
    <row r="54" spans="1:6" x14ac:dyDescent="0.25">
      <c r="A54" s="83">
        <v>1997</v>
      </c>
      <c r="B54" s="196">
        <f>C54*'Inflation factors 2022'!$B63</f>
        <v>2153.0042808632652</v>
      </c>
      <c r="C54" s="196">
        <v>1410.154850623893</v>
      </c>
      <c r="F54" s="29"/>
    </row>
    <row r="55" spans="1:6" x14ac:dyDescent="0.25">
      <c r="A55" s="83">
        <v>1998</v>
      </c>
      <c r="B55" s="196">
        <f>C55*'Inflation factors 2022'!$B64</f>
        <v>2115.2061308737607</v>
      </c>
      <c r="C55" s="196">
        <v>1404.8737497330017</v>
      </c>
      <c r="F55" s="29"/>
    </row>
    <row r="56" spans="1:6" x14ac:dyDescent="0.25">
      <c r="A56" s="83">
        <v>1999</v>
      </c>
      <c r="B56" s="196">
        <f>C56*'Inflation factors 2022'!$B65</f>
        <v>2079.455788720084</v>
      </c>
      <c r="C56" s="196">
        <v>1397.1707427010645</v>
      </c>
      <c r="F56" s="29"/>
    </row>
    <row r="57" spans="1:6" ht="18" customHeight="1" x14ac:dyDescent="0.25">
      <c r="A57" s="83">
        <v>2000</v>
      </c>
      <c r="B57" s="196">
        <f>C57*'Inflation factors 2022'!$B66</f>
        <v>1997.2109929001456</v>
      </c>
      <c r="C57" s="196">
        <v>1387.0556209245963</v>
      </c>
      <c r="F57" s="29"/>
    </row>
    <row r="58" spans="1:6" x14ac:dyDescent="0.25">
      <c r="A58" s="83">
        <v>2001</v>
      </c>
      <c r="B58" s="196">
        <f>C58*'Inflation factors 2022'!$B67</f>
        <v>1931.4741007109797</v>
      </c>
      <c r="C58" s="196">
        <v>1376.0881797525283</v>
      </c>
    </row>
    <row r="59" spans="1:6" x14ac:dyDescent="0.25">
      <c r="A59" s="83">
        <v>2002</v>
      </c>
      <c r="B59" s="196">
        <f>C59*'Inflation factors 2022'!$B68</f>
        <v>1887.9526977043849</v>
      </c>
      <c r="C59" s="196">
        <v>1365.9879229999999</v>
      </c>
    </row>
    <row r="60" spans="1:6" x14ac:dyDescent="0.25">
      <c r="A60" s="83">
        <v>2003</v>
      </c>
      <c r="B60" s="196">
        <f>C60*'Inflation factors 2022'!$B69</f>
        <v>1861.3528903429935</v>
      </c>
      <c r="C60" s="196">
        <v>1358.5536959999999</v>
      </c>
    </row>
    <row r="61" spans="1:6" x14ac:dyDescent="0.25">
      <c r="A61" s="83">
        <v>2004</v>
      </c>
      <c r="B61" s="196">
        <f>C61*'Inflation factors 2022'!$B70</f>
        <v>1953.9413311470137</v>
      </c>
      <c r="C61" s="196">
        <v>1428.8059229999999</v>
      </c>
    </row>
    <row r="62" spans="1:6" ht="18" customHeight="1" x14ac:dyDescent="0.25">
      <c r="A62" s="83">
        <v>2005</v>
      </c>
      <c r="B62" s="196">
        <f>C62*'Inflation factors 2022'!$B71</f>
        <v>1931.3327208222752</v>
      </c>
      <c r="C62" s="196">
        <v>1424.44899732</v>
      </c>
    </row>
    <row r="63" spans="1:6" x14ac:dyDescent="0.25">
      <c r="A63" s="83">
        <v>2006</v>
      </c>
      <c r="B63" s="196">
        <f>C63*'Inflation factors 2022'!$B72</f>
        <v>1891.2225600605623</v>
      </c>
      <c r="C63" s="196">
        <v>1419.4170066300001</v>
      </c>
    </row>
    <row r="64" spans="1:6" x14ac:dyDescent="0.25">
      <c r="A64" s="83">
        <v>2007</v>
      </c>
      <c r="B64" s="196">
        <f>C64*'Inflation factors 2022'!$B73</f>
        <v>1834.5345315859067</v>
      </c>
      <c r="C64" s="196">
        <v>1411.4145228699999</v>
      </c>
    </row>
    <row r="65" spans="1:8" x14ac:dyDescent="0.25">
      <c r="A65" s="83">
        <v>2008</v>
      </c>
      <c r="B65" s="196">
        <f>C65*'Inflation factors 2022'!$B74</f>
        <v>1779.8871890552246</v>
      </c>
      <c r="C65" s="196">
        <v>1424.958003</v>
      </c>
      <c r="F65" s="57"/>
      <c r="G65" s="58"/>
      <c r="H65" s="10"/>
    </row>
    <row r="66" spans="1:8" x14ac:dyDescent="0.25">
      <c r="A66" s="83">
        <v>2009</v>
      </c>
      <c r="B66" s="196">
        <f>C66*'Inflation factors 2022'!$B75</f>
        <v>1794.6190761342657</v>
      </c>
      <c r="C66" s="196">
        <v>1436.9010519999999</v>
      </c>
      <c r="F66" s="57"/>
      <c r="G66" s="58"/>
      <c r="H66" s="10"/>
    </row>
    <row r="67" spans="1:8" ht="18" customHeight="1" x14ac:dyDescent="0.25">
      <c r="A67" s="83">
        <v>2010</v>
      </c>
      <c r="B67" s="196">
        <f>C67*'Inflation factors 2022'!$B76</f>
        <v>1768.3725350063457</v>
      </c>
      <c r="C67" s="196">
        <v>1433.1217839999999</v>
      </c>
      <c r="F67" s="57"/>
      <c r="G67" s="58"/>
      <c r="H67" s="10"/>
    </row>
    <row r="68" spans="1:8" x14ac:dyDescent="0.25">
      <c r="A68" s="83">
        <v>2011</v>
      </c>
      <c r="B68" s="196">
        <f>C68*'Inflation factors 2022'!$B77</f>
        <v>1712.623472585992</v>
      </c>
      <c r="C68" s="196">
        <v>1436.0295610000001</v>
      </c>
      <c r="F68" s="57"/>
      <c r="G68" s="58"/>
      <c r="H68" s="10"/>
    </row>
    <row r="69" spans="1:8" x14ac:dyDescent="0.25">
      <c r="A69" s="36">
        <v>2012</v>
      </c>
      <c r="B69" s="196">
        <f>C69*'Inflation factors 2022'!$B78</f>
        <v>1728.2281675184988</v>
      </c>
      <c r="C69" s="196">
        <v>1489.8271520000001</v>
      </c>
      <c r="F69" s="57"/>
      <c r="G69" s="58"/>
      <c r="H69" s="10"/>
    </row>
    <row r="70" spans="1:8" x14ac:dyDescent="0.25">
      <c r="A70" s="36">
        <v>2013</v>
      </c>
      <c r="B70" s="196">
        <f>C70*'Inflation factors 2022'!$B79</f>
        <v>1706.3630936868155</v>
      </c>
      <c r="C70" s="196">
        <v>1492.775776</v>
      </c>
      <c r="F70" s="57"/>
      <c r="G70" s="58"/>
      <c r="H70" s="10"/>
    </row>
    <row r="71" spans="1:8" x14ac:dyDescent="0.25">
      <c r="A71" s="36">
        <v>2014</v>
      </c>
      <c r="B71" s="196">
        <f>C71*'Inflation factors 2022'!$B80</f>
        <v>1691.5699058184121</v>
      </c>
      <c r="C71" s="196">
        <v>1495.1987819999999</v>
      </c>
      <c r="F71" s="57"/>
      <c r="G71" s="58"/>
      <c r="H71" s="10"/>
    </row>
    <row r="72" spans="1:8" ht="18" customHeight="1" x14ac:dyDescent="0.25">
      <c r="A72" s="36">
        <v>2015</v>
      </c>
      <c r="B72" s="196">
        <f>C72*'Inflation factors 2022'!$B81</f>
        <v>1569.4044586008556</v>
      </c>
      <c r="C72" s="196">
        <v>1384.3512929999999</v>
      </c>
      <c r="F72" s="57"/>
      <c r="G72" s="58"/>
      <c r="H72" s="10"/>
    </row>
    <row r="73" spans="1:8" x14ac:dyDescent="0.25">
      <c r="A73" s="36">
        <v>2016</v>
      </c>
      <c r="B73" s="196">
        <f>C73*'Inflation factors 2022'!$B82</f>
        <v>1560.8080360689187</v>
      </c>
      <c r="C73" s="196">
        <v>1381.6883049999999</v>
      </c>
      <c r="F73" s="57"/>
      <c r="G73" s="58"/>
      <c r="H73" s="10"/>
    </row>
    <row r="74" spans="1:8" x14ac:dyDescent="0.25">
      <c r="A74" s="36">
        <v>2017</v>
      </c>
      <c r="B74" s="196">
        <f>C74*'Inflation factors 2022'!$B83</f>
        <v>1531.8054228287374</v>
      </c>
      <c r="C74" s="196">
        <v>1366.242612</v>
      </c>
      <c r="F74" s="57"/>
      <c r="G74" s="58"/>
      <c r="H74" s="10"/>
    </row>
    <row r="75" spans="1:8" x14ac:dyDescent="0.25">
      <c r="A75" s="36">
        <v>2018</v>
      </c>
      <c r="B75" s="196">
        <f>C75*'Inflation factors 2022'!$B84</f>
        <v>1518.7436455863926</v>
      </c>
      <c r="C75" s="196">
        <v>1369.2691870000001</v>
      </c>
      <c r="F75" s="57"/>
      <c r="G75" s="58"/>
      <c r="H75" s="10"/>
    </row>
    <row r="76" spans="1:8" x14ac:dyDescent="0.25">
      <c r="A76" s="36">
        <v>2019</v>
      </c>
      <c r="B76" s="196">
        <f>C76*'Inflation factors 2022'!$B85</f>
        <v>1492.0159507805301</v>
      </c>
      <c r="C76" s="196">
        <v>1358.97151902</v>
      </c>
      <c r="F76" s="57"/>
      <c r="G76" s="58"/>
      <c r="H76" s="10"/>
    </row>
    <row r="77" spans="1:8" ht="18" customHeight="1" x14ac:dyDescent="0.25">
      <c r="A77" s="36">
        <v>2020</v>
      </c>
      <c r="B77" s="196">
        <f>C77*'Inflation factors 2022'!$B86</f>
        <v>1505.3757248637398</v>
      </c>
      <c r="C77" s="196">
        <v>1375.0734090000001</v>
      </c>
      <c r="F77" s="57"/>
      <c r="G77" s="58"/>
      <c r="H77" s="10"/>
    </row>
    <row r="78" spans="1:8" ht="13" customHeight="1" x14ac:dyDescent="0.25">
      <c r="A78" s="36">
        <v>2021</v>
      </c>
      <c r="B78" s="196">
        <f>C78*'Inflation factors 2022'!$B87</f>
        <v>1459.1075661986849</v>
      </c>
      <c r="C78" s="196">
        <v>1362.1</v>
      </c>
      <c r="F78" s="57"/>
      <c r="G78" s="58"/>
      <c r="H78" s="10"/>
    </row>
    <row r="79" spans="1:8" ht="13.15" customHeight="1" x14ac:dyDescent="0.25">
      <c r="A79" s="36">
        <v>2022</v>
      </c>
      <c r="B79" s="196">
        <f>C79*'Inflation factors 2022'!$B88</f>
        <v>1460.3</v>
      </c>
      <c r="C79" s="196">
        <v>1460.3</v>
      </c>
      <c r="F79" s="57"/>
      <c r="G79" s="58"/>
      <c r="H79" s="10"/>
    </row>
    <row r="80" spans="1:8" x14ac:dyDescent="0.25">
      <c r="B80" s="30"/>
    </row>
    <row r="81" spans="1:3" s="46" customFormat="1" ht="10" x14ac:dyDescent="0.2">
      <c r="A81" s="165" t="s">
        <v>146</v>
      </c>
      <c r="B81" s="47"/>
      <c r="C81" s="48"/>
    </row>
    <row r="82" spans="1:3" x14ac:dyDescent="0.25">
      <c r="B82" s="30"/>
    </row>
    <row r="83" spans="1:3" x14ac:dyDescent="0.25">
      <c r="B83" s="30"/>
    </row>
    <row r="84" spans="1:3" x14ac:dyDescent="0.25">
      <c r="B84" s="30"/>
    </row>
    <row r="85" spans="1:3" x14ac:dyDescent="0.25">
      <c r="B85" s="30"/>
    </row>
    <row r="86" spans="1:3" x14ac:dyDescent="0.25">
      <c r="B86" s="30"/>
    </row>
    <row r="87" spans="1:3" x14ac:dyDescent="0.25">
      <c r="B87" s="30"/>
    </row>
    <row r="88" spans="1:3" x14ac:dyDescent="0.25">
      <c r="B88" s="30"/>
    </row>
    <row r="89" spans="1:3" x14ac:dyDescent="0.25">
      <c r="B89" s="30"/>
    </row>
    <row r="90" spans="1:3" x14ac:dyDescent="0.25">
      <c r="B90" s="30"/>
    </row>
    <row r="91" spans="1:3" x14ac:dyDescent="0.25">
      <c r="A91" s="1"/>
      <c r="B91" s="30"/>
      <c r="C91" s="1"/>
    </row>
    <row r="92" spans="1:3" x14ac:dyDescent="0.25">
      <c r="A92" s="1"/>
      <c r="B92" s="30"/>
      <c r="C92" s="1"/>
    </row>
    <row r="93" spans="1:3" x14ac:dyDescent="0.25">
      <c r="A93" s="1"/>
      <c r="B93" s="30"/>
      <c r="C93" s="1"/>
    </row>
    <row r="94" spans="1:3" x14ac:dyDescent="0.25">
      <c r="A94" s="1"/>
      <c r="B94" s="30"/>
      <c r="C94" s="1"/>
    </row>
    <row r="95" spans="1:3" x14ac:dyDescent="0.25">
      <c r="A95" s="1"/>
      <c r="B95" s="30"/>
      <c r="C95" s="1"/>
    </row>
    <row r="96" spans="1:3" x14ac:dyDescent="0.25">
      <c r="A96" s="1"/>
      <c r="B96" s="30"/>
      <c r="C96" s="1"/>
    </row>
    <row r="97" spans="1:3" x14ac:dyDescent="0.25">
      <c r="A97" s="1"/>
      <c r="B97" s="30"/>
      <c r="C97" s="1"/>
    </row>
    <row r="98" spans="1:3" x14ac:dyDescent="0.25">
      <c r="A98" s="1"/>
      <c r="B98" s="30"/>
      <c r="C98" s="1"/>
    </row>
    <row r="99" spans="1:3" x14ac:dyDescent="0.25">
      <c r="A99" s="1"/>
      <c r="B99" s="30"/>
      <c r="C99" s="1"/>
    </row>
    <row r="100" spans="1:3" x14ac:dyDescent="0.25">
      <c r="A100" s="1"/>
      <c r="B100" s="30"/>
      <c r="C100" s="1"/>
    </row>
    <row r="101" spans="1:3" x14ac:dyDescent="0.25">
      <c r="A101" s="1"/>
      <c r="B101" s="30"/>
      <c r="C101" s="1"/>
    </row>
    <row r="102" spans="1:3" x14ac:dyDescent="0.25">
      <c r="A102" s="1"/>
      <c r="B102" s="30"/>
      <c r="C102" s="1"/>
    </row>
    <row r="103" spans="1:3" x14ac:dyDescent="0.25">
      <c r="A103" s="1"/>
      <c r="B103" s="30"/>
      <c r="C103" s="1"/>
    </row>
    <row r="104" spans="1:3" x14ac:dyDescent="0.25">
      <c r="A104" s="1"/>
      <c r="B104" s="30"/>
      <c r="C104" s="1"/>
    </row>
    <row r="105" spans="1:3" x14ac:dyDescent="0.25">
      <c r="A105" s="1"/>
      <c r="B105" s="30"/>
      <c r="C105" s="1"/>
    </row>
    <row r="106" spans="1:3" x14ac:dyDescent="0.25">
      <c r="A106" s="1"/>
      <c r="B106" s="30"/>
      <c r="C106" s="1"/>
    </row>
    <row r="107" spans="1:3" x14ac:dyDescent="0.25">
      <c r="A107" s="1"/>
      <c r="B107" s="30"/>
      <c r="C107" s="1"/>
    </row>
    <row r="108" spans="1:3" x14ac:dyDescent="0.25">
      <c r="A108" s="1"/>
      <c r="B108" s="30"/>
      <c r="C108" s="1"/>
    </row>
    <row r="109" spans="1:3" x14ac:dyDescent="0.25">
      <c r="A109" s="1"/>
      <c r="B109" s="30"/>
      <c r="C109" s="1"/>
    </row>
    <row r="110" spans="1:3" x14ac:dyDescent="0.25">
      <c r="A110" s="1"/>
      <c r="B110" s="30"/>
      <c r="C110" s="1"/>
    </row>
    <row r="111" spans="1:3" x14ac:dyDescent="0.25">
      <c r="A111" s="1"/>
      <c r="B111" s="30"/>
      <c r="C111" s="1"/>
    </row>
    <row r="112" spans="1:3" x14ac:dyDescent="0.25">
      <c r="A112" s="1"/>
      <c r="B112" s="30"/>
      <c r="C112" s="1"/>
    </row>
    <row r="113" spans="1:3" x14ac:dyDescent="0.25">
      <c r="A113" s="1"/>
      <c r="B113" s="30"/>
      <c r="C113" s="1"/>
    </row>
    <row r="114" spans="1:3" x14ac:dyDescent="0.25">
      <c r="A114" s="1"/>
      <c r="B114" s="30"/>
      <c r="C114" s="1"/>
    </row>
    <row r="115" spans="1:3" x14ac:dyDescent="0.25">
      <c r="A115" s="1"/>
      <c r="B115" s="30"/>
      <c r="C115" s="1"/>
    </row>
    <row r="116" spans="1:3" x14ac:dyDescent="0.25">
      <c r="A116" s="1"/>
      <c r="B116" s="30"/>
      <c r="C116" s="1"/>
    </row>
    <row r="117" spans="1:3" x14ac:dyDescent="0.25">
      <c r="A117" s="1"/>
      <c r="B117" s="30"/>
      <c r="C117" s="1"/>
    </row>
    <row r="118" spans="1:3" x14ac:dyDescent="0.25">
      <c r="A118" s="1"/>
      <c r="B118" s="30"/>
      <c r="C118" s="1"/>
    </row>
    <row r="119" spans="1:3" x14ac:dyDescent="0.25">
      <c r="A119" s="1"/>
      <c r="B119" s="30"/>
      <c r="C119" s="1"/>
    </row>
    <row r="120" spans="1:3" x14ac:dyDescent="0.25">
      <c r="A120" s="1"/>
      <c r="B120" s="30"/>
      <c r="C120" s="1"/>
    </row>
    <row r="121" spans="1:3" x14ac:dyDescent="0.25">
      <c r="A121" s="1"/>
      <c r="B121" s="30"/>
      <c r="C121" s="1"/>
    </row>
    <row r="122" spans="1:3" x14ac:dyDescent="0.25">
      <c r="A122" s="1"/>
      <c r="B122" s="30"/>
      <c r="C122" s="1"/>
    </row>
    <row r="123" spans="1:3" x14ac:dyDescent="0.25">
      <c r="A123" s="1"/>
      <c r="B123" s="30"/>
      <c r="C123" s="1"/>
    </row>
    <row r="124" spans="1:3" x14ac:dyDescent="0.25">
      <c r="A124" s="1"/>
      <c r="B124" s="30"/>
      <c r="C124" s="1"/>
    </row>
    <row r="125" spans="1:3" x14ac:dyDescent="0.25">
      <c r="A125" s="1"/>
      <c r="B125" s="30"/>
      <c r="C125" s="1"/>
    </row>
    <row r="126" spans="1:3" x14ac:dyDescent="0.25">
      <c r="A126" s="1"/>
      <c r="B126" s="30"/>
      <c r="C126" s="1"/>
    </row>
    <row r="127" spans="1:3" x14ac:dyDescent="0.25">
      <c r="A127" s="1"/>
      <c r="B127" s="30"/>
      <c r="C127" s="1"/>
    </row>
    <row r="128" spans="1:3" x14ac:dyDescent="0.25">
      <c r="A128" s="1"/>
      <c r="B128" s="30"/>
      <c r="C128" s="1"/>
    </row>
    <row r="129" spans="1:3" x14ac:dyDescent="0.25">
      <c r="A129" s="1"/>
      <c r="B129" s="30"/>
      <c r="C129" s="1"/>
    </row>
    <row r="130" spans="1:3" x14ac:dyDescent="0.25">
      <c r="A130" s="1"/>
      <c r="B130" s="30"/>
      <c r="C130" s="1"/>
    </row>
    <row r="131" spans="1:3" x14ac:dyDescent="0.25">
      <c r="A131" s="1"/>
      <c r="B131" s="30"/>
      <c r="C131" s="1"/>
    </row>
    <row r="132" spans="1:3" x14ac:dyDescent="0.25">
      <c r="A132" s="1"/>
      <c r="B132" s="30"/>
      <c r="C132" s="1"/>
    </row>
    <row r="133" spans="1:3" x14ac:dyDescent="0.25">
      <c r="A133" s="1"/>
      <c r="B133" s="30"/>
      <c r="C133" s="1"/>
    </row>
    <row r="134" spans="1:3" x14ac:dyDescent="0.25">
      <c r="A134" s="1"/>
      <c r="B134" s="30"/>
      <c r="C134" s="1"/>
    </row>
    <row r="135" spans="1:3" x14ac:dyDescent="0.25">
      <c r="A135" s="1"/>
      <c r="B135" s="30"/>
      <c r="C135" s="1"/>
    </row>
    <row r="136" spans="1:3" x14ac:dyDescent="0.25">
      <c r="A136" s="1"/>
      <c r="B136" s="30"/>
      <c r="C136" s="1"/>
    </row>
    <row r="137" spans="1:3" x14ac:dyDescent="0.25">
      <c r="A137" s="1"/>
      <c r="B137" s="30"/>
      <c r="C137" s="1"/>
    </row>
    <row r="138" spans="1:3" x14ac:dyDescent="0.25">
      <c r="A138" s="1"/>
      <c r="B138" s="30"/>
      <c r="C138" s="1"/>
    </row>
    <row r="139" spans="1:3" x14ac:dyDescent="0.25">
      <c r="A139" s="1"/>
      <c r="B139" s="30"/>
      <c r="C139" s="1"/>
    </row>
    <row r="140" spans="1:3" x14ac:dyDescent="0.25">
      <c r="A140" s="1"/>
      <c r="B140" s="30"/>
      <c r="C140" s="1"/>
    </row>
    <row r="141" spans="1:3" x14ac:dyDescent="0.25">
      <c r="A141" s="1"/>
      <c r="B141" s="30"/>
      <c r="C141" s="1"/>
    </row>
    <row r="142" spans="1:3" x14ac:dyDescent="0.25">
      <c r="A142" s="1"/>
      <c r="B142" s="30"/>
      <c r="C142" s="1"/>
    </row>
    <row r="143" spans="1:3" x14ac:dyDescent="0.25">
      <c r="A143" s="1"/>
      <c r="B143" s="30"/>
      <c r="C143" s="1"/>
    </row>
    <row r="144" spans="1:3" x14ac:dyDescent="0.25">
      <c r="A144" s="1"/>
      <c r="B144" s="30"/>
      <c r="C144" s="1"/>
    </row>
    <row r="145" spans="1:3" x14ac:dyDescent="0.25">
      <c r="A145" s="1"/>
      <c r="B145" s="30"/>
      <c r="C145" s="1"/>
    </row>
    <row r="146" spans="1:3" x14ac:dyDescent="0.25">
      <c r="A146" s="1"/>
      <c r="B146" s="30"/>
      <c r="C146" s="1"/>
    </row>
    <row r="147" spans="1:3" x14ac:dyDescent="0.25">
      <c r="A147" s="1"/>
      <c r="B147" s="30"/>
      <c r="C147" s="1"/>
    </row>
    <row r="148" spans="1:3" x14ac:dyDescent="0.25">
      <c r="A148" s="1"/>
      <c r="B148" s="30"/>
      <c r="C148" s="1"/>
    </row>
    <row r="149" spans="1:3" x14ac:dyDescent="0.25">
      <c r="A149" s="1"/>
      <c r="B149" s="30"/>
      <c r="C149" s="1"/>
    </row>
    <row r="150" spans="1:3" x14ac:dyDescent="0.25">
      <c r="A150" s="1"/>
      <c r="B150" s="30"/>
      <c r="C150" s="1"/>
    </row>
    <row r="151" spans="1:3" x14ac:dyDescent="0.25">
      <c r="A151" s="1"/>
      <c r="B151" s="30"/>
      <c r="C151" s="1"/>
    </row>
    <row r="152" spans="1:3" x14ac:dyDescent="0.25">
      <c r="A152" s="1"/>
      <c r="B152" s="30"/>
      <c r="C152" s="1"/>
    </row>
    <row r="153" spans="1:3" x14ac:dyDescent="0.25">
      <c r="A153" s="1"/>
      <c r="B153" s="30"/>
      <c r="C153" s="1"/>
    </row>
    <row r="154" spans="1:3" x14ac:dyDescent="0.25">
      <c r="A154" s="1"/>
      <c r="B154" s="30"/>
      <c r="C154" s="1"/>
    </row>
    <row r="155" spans="1:3" x14ac:dyDescent="0.25">
      <c r="A155" s="1"/>
      <c r="B155" s="30"/>
      <c r="C155" s="1"/>
    </row>
    <row r="156" spans="1:3" x14ac:dyDescent="0.25">
      <c r="A156" s="1"/>
      <c r="B156" s="30"/>
      <c r="C156" s="1"/>
    </row>
    <row r="157" spans="1:3" x14ac:dyDescent="0.25">
      <c r="A157" s="1"/>
      <c r="B157" s="30"/>
      <c r="C157" s="1"/>
    </row>
    <row r="158" spans="1:3" x14ac:dyDescent="0.25">
      <c r="A158" s="1"/>
      <c r="B158" s="30"/>
      <c r="C158" s="1"/>
    </row>
    <row r="159" spans="1:3" x14ac:dyDescent="0.25">
      <c r="A159" s="1"/>
      <c r="B159" s="30"/>
      <c r="C159" s="1"/>
    </row>
    <row r="160" spans="1:3" x14ac:dyDescent="0.25">
      <c r="A160" s="1"/>
      <c r="B160" s="30"/>
      <c r="C160" s="1"/>
    </row>
    <row r="161" spans="1:3" x14ac:dyDescent="0.25">
      <c r="A161" s="1"/>
      <c r="B161" s="30"/>
      <c r="C161" s="1"/>
    </row>
    <row r="162" spans="1:3" x14ac:dyDescent="0.25">
      <c r="A162" s="1"/>
      <c r="B162" s="30"/>
      <c r="C162" s="1"/>
    </row>
    <row r="163" spans="1:3" x14ac:dyDescent="0.25">
      <c r="A163" s="1"/>
      <c r="B163" s="30"/>
      <c r="C163" s="1"/>
    </row>
    <row r="164" spans="1:3" x14ac:dyDescent="0.25">
      <c r="A164" s="1"/>
      <c r="B164" s="30"/>
      <c r="C164" s="1"/>
    </row>
    <row r="165" spans="1:3" x14ac:dyDescent="0.25">
      <c r="A165" s="1"/>
      <c r="B165" s="30"/>
      <c r="C165" s="1"/>
    </row>
    <row r="166" spans="1:3" x14ac:dyDescent="0.25">
      <c r="A166" s="1"/>
      <c r="B166" s="30"/>
      <c r="C166" s="1"/>
    </row>
    <row r="167" spans="1:3" x14ac:dyDescent="0.25">
      <c r="A167" s="1"/>
      <c r="B167" s="30"/>
      <c r="C167" s="1"/>
    </row>
    <row r="168" spans="1:3" x14ac:dyDescent="0.25">
      <c r="A168" s="1"/>
      <c r="B168" s="30"/>
      <c r="C168" s="1"/>
    </row>
    <row r="169" spans="1:3" x14ac:dyDescent="0.25">
      <c r="A169" s="1"/>
      <c r="B169" s="30"/>
      <c r="C169" s="1"/>
    </row>
    <row r="170" spans="1:3" x14ac:dyDescent="0.25">
      <c r="A170" s="1"/>
      <c r="B170" s="30"/>
      <c r="C170" s="1"/>
    </row>
    <row r="171" spans="1:3" x14ac:dyDescent="0.25">
      <c r="A171" s="1"/>
      <c r="B171" s="30"/>
      <c r="C171" s="1"/>
    </row>
    <row r="172" spans="1:3" x14ac:dyDescent="0.25">
      <c r="A172" s="1"/>
      <c r="B172" s="30"/>
      <c r="C172" s="1"/>
    </row>
    <row r="173" spans="1:3" x14ac:dyDescent="0.25">
      <c r="A173" s="1"/>
      <c r="B173" s="30"/>
      <c r="C173" s="1"/>
    </row>
    <row r="174" spans="1:3" x14ac:dyDescent="0.25">
      <c r="A174" s="1"/>
      <c r="B174" s="30"/>
      <c r="C174" s="1"/>
    </row>
    <row r="175" spans="1:3" x14ac:dyDescent="0.25">
      <c r="A175" s="1"/>
      <c r="B175" s="30"/>
      <c r="C175" s="1"/>
    </row>
    <row r="176" spans="1:3" x14ac:dyDescent="0.25">
      <c r="A176" s="1"/>
      <c r="B176" s="30"/>
      <c r="C176" s="1"/>
    </row>
    <row r="177" spans="1:3" x14ac:dyDescent="0.25">
      <c r="A177" s="1"/>
      <c r="B177" s="30"/>
      <c r="C177" s="1"/>
    </row>
    <row r="178" spans="1:3" x14ac:dyDescent="0.25">
      <c r="A178" s="1"/>
      <c r="B178" s="30"/>
      <c r="C178" s="1"/>
    </row>
    <row r="179" spans="1:3" x14ac:dyDescent="0.25">
      <c r="A179" s="1"/>
      <c r="B179" s="30"/>
      <c r="C179" s="1"/>
    </row>
    <row r="180" spans="1:3" x14ac:dyDescent="0.25">
      <c r="A180" s="1"/>
      <c r="B180" s="30"/>
      <c r="C180" s="1"/>
    </row>
    <row r="181" spans="1:3" x14ac:dyDescent="0.25">
      <c r="A181" s="1"/>
      <c r="B181" s="30"/>
      <c r="C181" s="1"/>
    </row>
    <row r="182" spans="1:3" x14ac:dyDescent="0.25">
      <c r="A182" s="1"/>
      <c r="B182" s="30"/>
      <c r="C182" s="1"/>
    </row>
    <row r="183" spans="1:3" x14ac:dyDescent="0.25">
      <c r="A183" s="1"/>
      <c r="B183" s="30"/>
      <c r="C183" s="1"/>
    </row>
    <row r="184" spans="1:3" x14ac:dyDescent="0.25">
      <c r="A184" s="1"/>
      <c r="B184" s="30"/>
      <c r="C184" s="1"/>
    </row>
    <row r="185" spans="1:3" x14ac:dyDescent="0.25">
      <c r="A185" s="1"/>
      <c r="B185" s="30"/>
      <c r="C185" s="1"/>
    </row>
    <row r="186" spans="1:3" x14ac:dyDescent="0.25">
      <c r="A186" s="1"/>
      <c r="B186" s="30"/>
      <c r="C186" s="1"/>
    </row>
    <row r="187" spans="1:3" x14ac:dyDescent="0.25">
      <c r="A187" s="1"/>
      <c r="B187" s="30"/>
      <c r="C187" s="1"/>
    </row>
    <row r="188" spans="1:3" x14ac:dyDescent="0.25">
      <c r="A188" s="1"/>
      <c r="B188" s="30"/>
      <c r="C188" s="1"/>
    </row>
    <row r="189" spans="1:3" x14ac:dyDescent="0.25">
      <c r="A189" s="1"/>
      <c r="B189" s="30"/>
      <c r="C189" s="1"/>
    </row>
    <row r="190" spans="1:3" x14ac:dyDescent="0.25">
      <c r="A190" s="1"/>
      <c r="B190" s="30"/>
      <c r="C190" s="1"/>
    </row>
    <row r="191" spans="1:3" x14ac:dyDescent="0.25">
      <c r="A191" s="1"/>
      <c r="B191" s="30"/>
      <c r="C191" s="1"/>
    </row>
    <row r="192" spans="1:3" x14ac:dyDescent="0.25">
      <c r="A192" s="1"/>
      <c r="B192" s="30"/>
      <c r="C192" s="1"/>
    </row>
    <row r="193" spans="1:3" x14ac:dyDescent="0.25">
      <c r="A193" s="1"/>
      <c r="B193" s="30"/>
      <c r="C193" s="1"/>
    </row>
    <row r="194" spans="1:3" x14ac:dyDescent="0.25">
      <c r="A194" s="1"/>
      <c r="B194" s="30"/>
      <c r="C194" s="1"/>
    </row>
    <row r="195" spans="1:3" x14ac:dyDescent="0.25">
      <c r="A195" s="1"/>
      <c r="B195" s="30"/>
      <c r="C195" s="1"/>
    </row>
    <row r="196" spans="1:3" x14ac:dyDescent="0.25">
      <c r="A196" s="1"/>
      <c r="B196" s="30"/>
      <c r="C196" s="1"/>
    </row>
    <row r="197" spans="1:3" x14ac:dyDescent="0.25">
      <c r="A197" s="1"/>
      <c r="B197" s="30"/>
      <c r="C197" s="1"/>
    </row>
    <row r="198" spans="1:3" x14ac:dyDescent="0.25">
      <c r="A198" s="1"/>
      <c r="B198" s="30"/>
      <c r="C198" s="1"/>
    </row>
    <row r="199" spans="1:3" x14ac:dyDescent="0.25">
      <c r="A199" s="1"/>
      <c r="B199" s="30"/>
      <c r="C199" s="1"/>
    </row>
    <row r="200" spans="1:3" x14ac:dyDescent="0.25">
      <c r="A200" s="1"/>
      <c r="B200" s="30"/>
      <c r="C200" s="1"/>
    </row>
    <row r="201" spans="1:3" x14ac:dyDescent="0.25">
      <c r="A201" s="1"/>
      <c r="B201" s="30"/>
      <c r="C201" s="1"/>
    </row>
    <row r="202" spans="1:3" x14ac:dyDescent="0.25">
      <c r="A202" s="1"/>
      <c r="B202" s="30"/>
      <c r="C202" s="1"/>
    </row>
    <row r="203" spans="1:3" x14ac:dyDescent="0.25">
      <c r="A203" s="1"/>
      <c r="B203" s="30"/>
      <c r="C203" s="1"/>
    </row>
    <row r="204" spans="1:3" x14ac:dyDescent="0.25">
      <c r="A204" s="1"/>
      <c r="B204" s="30"/>
      <c r="C204" s="1"/>
    </row>
    <row r="205" spans="1:3" x14ac:dyDescent="0.25">
      <c r="A205" s="1"/>
      <c r="B205" s="30"/>
      <c r="C205" s="1"/>
    </row>
    <row r="206" spans="1:3" x14ac:dyDescent="0.25">
      <c r="A206" s="1"/>
      <c r="B206" s="30"/>
      <c r="C206" s="1"/>
    </row>
    <row r="207" spans="1:3" x14ac:dyDescent="0.25">
      <c r="A207" s="1"/>
      <c r="B207" s="30"/>
      <c r="C207" s="1"/>
    </row>
    <row r="208" spans="1:3" x14ac:dyDescent="0.25">
      <c r="A208" s="1"/>
      <c r="B208" s="30"/>
      <c r="C208" s="1"/>
    </row>
    <row r="209" spans="1:3" x14ac:dyDescent="0.25">
      <c r="A209" s="1"/>
      <c r="B209" s="30"/>
      <c r="C209" s="1"/>
    </row>
    <row r="210" spans="1:3" x14ac:dyDescent="0.25">
      <c r="A210" s="1"/>
      <c r="B210" s="30"/>
      <c r="C210" s="1"/>
    </row>
    <row r="211" spans="1:3" x14ac:dyDescent="0.25">
      <c r="A211" s="1"/>
      <c r="B211" s="30"/>
      <c r="C211" s="1"/>
    </row>
    <row r="212" spans="1:3" x14ac:dyDescent="0.25">
      <c r="A212" s="1"/>
      <c r="B212" s="30"/>
      <c r="C212" s="1"/>
    </row>
    <row r="213" spans="1:3" x14ac:dyDescent="0.25">
      <c r="A213" s="1"/>
      <c r="B213" s="30"/>
      <c r="C213" s="1"/>
    </row>
    <row r="214" spans="1:3" x14ac:dyDescent="0.25">
      <c r="A214" s="1"/>
      <c r="B214" s="30"/>
      <c r="C214" s="1"/>
    </row>
    <row r="215" spans="1:3" x14ac:dyDescent="0.25">
      <c r="A215" s="1"/>
      <c r="B215" s="30"/>
      <c r="C215" s="1"/>
    </row>
    <row r="216" spans="1:3" x14ac:dyDescent="0.25">
      <c r="A216" s="1"/>
      <c r="B216" s="30"/>
      <c r="C216" s="1"/>
    </row>
    <row r="217" spans="1:3" x14ac:dyDescent="0.25">
      <c r="A217" s="1"/>
      <c r="B217" s="30"/>
      <c r="C217" s="1"/>
    </row>
    <row r="218" spans="1:3" x14ac:dyDescent="0.25">
      <c r="A218" s="1"/>
      <c r="B218" s="30"/>
      <c r="C218" s="1"/>
    </row>
    <row r="219" spans="1:3" x14ac:dyDescent="0.25">
      <c r="A219" s="1"/>
      <c r="B219" s="30"/>
      <c r="C219" s="1"/>
    </row>
    <row r="220" spans="1:3" x14ac:dyDescent="0.25">
      <c r="A220" s="1"/>
      <c r="B220" s="30"/>
      <c r="C220" s="1"/>
    </row>
    <row r="221" spans="1:3" x14ac:dyDescent="0.25">
      <c r="A221" s="1"/>
      <c r="B221" s="30"/>
      <c r="C221" s="1"/>
    </row>
  </sheetData>
  <mergeCells count="1">
    <mergeCell ref="B3:C3"/>
  </mergeCells>
  <pageMargins left="0.74803149606299213" right="0.39370078740157483" top="0.59055118110236215" bottom="0.98425196850393704" header="0.39370078740157483" footer="0.39370078740157483"/>
  <pageSetup paperSize="9" orientation="portrait" r:id="rId1"/>
  <headerFooter alignWithMargins="0">
    <oddHeader>&amp;L&amp;G</oddHeader>
    <oddFooter>&amp;LKela | Section for Analytics and Statistics&amp;2
&amp;G
&amp;10PO Box 450 | FIN-00101 HELSINKI | tilastot@kela.fi | www.kela.fi/statistics&amp;R
&amp;P(&amp;N)</oddFooter>
  </headerFooter>
  <rowBreaks count="1" manualBreakCount="1">
    <brk id="51" max="16383" man="1"/>
  </rowBreaks>
  <ignoredErrors>
    <ignoredError sqref="B4:B62 B2" unlockedFormula="1"/>
  </ignoredError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ul14"/>
  <dimension ref="A1:F52"/>
  <sheetViews>
    <sheetView zoomScaleNormal="100" workbookViewId="0">
      <pane ySplit="4" topLeftCell="A5" activePane="bottomLeft" state="frozen"/>
      <selection activeCell="A54" sqref="A54"/>
      <selection pane="bottomLeft" activeCell="A5" sqref="A5"/>
    </sheetView>
  </sheetViews>
  <sheetFormatPr defaultColWidth="9.1796875" defaultRowHeight="12.5" x14ac:dyDescent="0.25"/>
  <cols>
    <col min="1" max="1" width="6.1796875" style="1" customWidth="1"/>
    <col min="2" max="2" width="8" style="1" customWidth="1"/>
    <col min="3" max="3" width="9.81640625" style="1" customWidth="1"/>
    <col min="4" max="4" width="24" style="1" customWidth="1"/>
    <col min="5" max="16384" width="9.1796875" style="1"/>
  </cols>
  <sheetData>
    <row r="1" spans="1:4" s="168" customFormat="1" ht="36" customHeight="1" x14ac:dyDescent="0.25">
      <c r="A1" s="167" t="s">
        <v>6</v>
      </c>
      <c r="B1" s="248" t="str">
        <f>"Child care allowances: 
Number of recipients, 1985–"&amp;A42</f>
        <v>Child care allowances: 
Number of recipients, 1985–2022</v>
      </c>
      <c r="C1" s="248"/>
      <c r="D1" s="248"/>
    </row>
    <row r="2" spans="1:4" ht="6.75" customHeight="1" x14ac:dyDescent="0.25"/>
    <row r="3" spans="1:4" x14ac:dyDescent="0.25">
      <c r="A3" s="110" t="s">
        <v>53</v>
      </c>
      <c r="B3" s="250" t="s">
        <v>70</v>
      </c>
      <c r="C3" s="250"/>
    </row>
    <row r="4" spans="1:4" x14ac:dyDescent="0.25">
      <c r="A4" s="197"/>
      <c r="B4" s="198" t="s">
        <v>60</v>
      </c>
      <c r="C4" s="199" t="s">
        <v>61</v>
      </c>
    </row>
    <row r="5" spans="1:4" ht="18" customHeight="1" x14ac:dyDescent="0.25">
      <c r="A5" s="36">
        <v>1985</v>
      </c>
      <c r="B5" s="85">
        <v>25890</v>
      </c>
      <c r="C5" s="9">
        <v>32078</v>
      </c>
    </row>
    <row r="6" spans="1:4" x14ac:dyDescent="0.25">
      <c r="A6" s="36">
        <v>1986</v>
      </c>
      <c r="B6" s="85">
        <v>33277</v>
      </c>
      <c r="C6" s="9">
        <v>42601</v>
      </c>
    </row>
    <row r="7" spans="1:4" x14ac:dyDescent="0.25">
      <c r="A7" s="36">
        <v>1987</v>
      </c>
      <c r="B7" s="85">
        <v>43572</v>
      </c>
      <c r="C7" s="9">
        <v>79195</v>
      </c>
    </row>
    <row r="8" spans="1:4" x14ac:dyDescent="0.25">
      <c r="A8" s="36">
        <v>1988</v>
      </c>
      <c r="B8" s="85">
        <v>53968</v>
      </c>
      <c r="C8" s="9">
        <v>97336</v>
      </c>
    </row>
    <row r="9" spans="1:4" x14ac:dyDescent="0.25">
      <c r="A9" s="36">
        <v>1989</v>
      </c>
      <c r="B9" s="85">
        <v>63068</v>
      </c>
      <c r="C9" s="9">
        <v>115095</v>
      </c>
    </row>
    <row r="10" spans="1:4" ht="18" customHeight="1" x14ac:dyDescent="0.25">
      <c r="A10" s="36">
        <v>1990</v>
      </c>
      <c r="B10" s="85">
        <v>81207</v>
      </c>
      <c r="C10" s="9">
        <v>139313</v>
      </c>
    </row>
    <row r="11" spans="1:4" x14ac:dyDescent="0.25">
      <c r="A11" s="36">
        <v>1991</v>
      </c>
      <c r="B11" s="85">
        <v>85205</v>
      </c>
      <c r="C11" s="9">
        <v>146014</v>
      </c>
    </row>
    <row r="12" spans="1:4" x14ac:dyDescent="0.25">
      <c r="A12" s="36">
        <v>1992</v>
      </c>
      <c r="B12" s="85">
        <v>92574</v>
      </c>
      <c r="C12" s="9">
        <v>156515</v>
      </c>
    </row>
    <row r="13" spans="1:4" x14ac:dyDescent="0.25">
      <c r="A13" s="36">
        <v>1993</v>
      </c>
      <c r="B13" s="85">
        <v>95817</v>
      </c>
      <c r="C13" s="9">
        <v>159939</v>
      </c>
    </row>
    <row r="14" spans="1:4" x14ac:dyDescent="0.25">
      <c r="A14" s="36">
        <v>1994</v>
      </c>
      <c r="B14" s="85">
        <v>95384</v>
      </c>
      <c r="C14" s="9">
        <v>153840</v>
      </c>
    </row>
    <row r="15" spans="1:4" ht="18" customHeight="1" x14ac:dyDescent="0.25">
      <c r="A15" s="36">
        <v>1995</v>
      </c>
      <c r="B15" s="85">
        <v>84476</v>
      </c>
      <c r="C15" s="9">
        <v>138437</v>
      </c>
    </row>
    <row r="16" spans="1:4" x14ac:dyDescent="0.25">
      <c r="A16" s="36">
        <v>1996</v>
      </c>
      <c r="B16" s="85">
        <v>73955</v>
      </c>
      <c r="C16" s="9">
        <v>122334</v>
      </c>
    </row>
    <row r="17" spans="1:6" x14ac:dyDescent="0.25">
      <c r="A17" s="36">
        <v>1997</v>
      </c>
      <c r="B17" s="85">
        <v>83922</v>
      </c>
      <c r="C17" s="9">
        <v>129399</v>
      </c>
    </row>
    <row r="18" spans="1:6" x14ac:dyDescent="0.25">
      <c r="A18" s="36">
        <v>1998</v>
      </c>
      <c r="B18" s="85">
        <v>84917</v>
      </c>
      <c r="C18" s="9">
        <v>129499</v>
      </c>
    </row>
    <row r="19" spans="1:6" x14ac:dyDescent="0.25">
      <c r="A19" s="36">
        <v>1999</v>
      </c>
      <c r="B19" s="85">
        <v>84248</v>
      </c>
      <c r="C19" s="9">
        <v>127253</v>
      </c>
    </row>
    <row r="20" spans="1:6" ht="18" customHeight="1" x14ac:dyDescent="0.25">
      <c r="A20" s="36">
        <v>2000</v>
      </c>
      <c r="B20" s="85">
        <v>84326</v>
      </c>
      <c r="C20" s="9">
        <v>126334</v>
      </c>
    </row>
    <row r="21" spans="1:6" x14ac:dyDescent="0.25">
      <c r="A21" s="36">
        <v>2001</v>
      </c>
      <c r="B21" s="85">
        <v>82869</v>
      </c>
      <c r="C21" s="9">
        <v>123861</v>
      </c>
    </row>
    <row r="22" spans="1:6" x14ac:dyDescent="0.25">
      <c r="A22" s="36">
        <v>2002</v>
      </c>
      <c r="B22" s="85">
        <v>82306</v>
      </c>
      <c r="C22" s="9">
        <v>122524</v>
      </c>
    </row>
    <row r="23" spans="1:6" x14ac:dyDescent="0.25">
      <c r="A23" s="36">
        <v>2003</v>
      </c>
      <c r="B23" s="85">
        <v>82064</v>
      </c>
      <c r="C23" s="9">
        <v>121182</v>
      </c>
    </row>
    <row r="24" spans="1:6" x14ac:dyDescent="0.25">
      <c r="A24" s="36">
        <v>2004</v>
      </c>
      <c r="B24" s="85">
        <v>90141</v>
      </c>
      <c r="C24" s="9">
        <v>128449</v>
      </c>
    </row>
    <row r="25" spans="1:6" ht="18" customHeight="1" x14ac:dyDescent="0.25">
      <c r="A25" s="36">
        <v>2005</v>
      </c>
      <c r="B25" s="85">
        <v>90025</v>
      </c>
      <c r="C25" s="9">
        <v>127858</v>
      </c>
    </row>
    <row r="26" spans="1:6" x14ac:dyDescent="0.25">
      <c r="A26" s="36">
        <v>2006</v>
      </c>
      <c r="B26" s="85">
        <v>89575</v>
      </c>
      <c r="C26" s="9">
        <v>126788</v>
      </c>
    </row>
    <row r="27" spans="1:6" x14ac:dyDescent="0.25">
      <c r="A27" s="36">
        <v>2007</v>
      </c>
      <c r="B27" s="85">
        <v>88212</v>
      </c>
      <c r="C27" s="9">
        <v>124487</v>
      </c>
    </row>
    <row r="28" spans="1:6" x14ac:dyDescent="0.25">
      <c r="A28" s="36">
        <v>2008</v>
      </c>
      <c r="B28" s="85">
        <v>88437</v>
      </c>
      <c r="C28" s="9">
        <v>123728</v>
      </c>
      <c r="E28" s="9"/>
      <c r="F28" s="9"/>
    </row>
    <row r="29" spans="1:6" x14ac:dyDescent="0.25">
      <c r="A29" s="36">
        <v>2009</v>
      </c>
      <c r="B29" s="85">
        <v>86575</v>
      </c>
      <c r="C29" s="9">
        <v>123605</v>
      </c>
    </row>
    <row r="30" spans="1:6" ht="18" customHeight="1" x14ac:dyDescent="0.25">
      <c r="A30" s="36">
        <v>2010</v>
      </c>
      <c r="B30" s="85">
        <v>88718</v>
      </c>
      <c r="C30" s="9">
        <v>125852</v>
      </c>
    </row>
    <row r="31" spans="1:6" x14ac:dyDescent="0.25">
      <c r="A31" s="36">
        <v>2011</v>
      </c>
      <c r="B31" s="85">
        <v>87243</v>
      </c>
      <c r="C31" s="9">
        <v>123247</v>
      </c>
    </row>
    <row r="32" spans="1:6" x14ac:dyDescent="0.25">
      <c r="A32" s="36">
        <v>2012</v>
      </c>
      <c r="B32" s="85">
        <v>89143</v>
      </c>
      <c r="C32" s="9">
        <v>125218</v>
      </c>
    </row>
    <row r="33" spans="1:3" x14ac:dyDescent="0.25">
      <c r="A33" s="36">
        <v>2013</v>
      </c>
      <c r="B33" s="85">
        <v>87733</v>
      </c>
      <c r="C33" s="9">
        <v>122033</v>
      </c>
    </row>
    <row r="34" spans="1:3" x14ac:dyDescent="0.25">
      <c r="A34" s="36">
        <v>2014</v>
      </c>
      <c r="B34" s="85">
        <v>87692</v>
      </c>
      <c r="C34" s="9">
        <v>120243</v>
      </c>
    </row>
    <row r="35" spans="1:3" ht="18" customHeight="1" x14ac:dyDescent="0.25">
      <c r="A35" s="36">
        <v>2015</v>
      </c>
      <c r="B35" s="85">
        <v>85210</v>
      </c>
      <c r="C35" s="68">
        <v>115209</v>
      </c>
    </row>
    <row r="36" spans="1:3" x14ac:dyDescent="0.25">
      <c r="A36" s="36">
        <v>2016</v>
      </c>
      <c r="B36" s="85">
        <v>82792</v>
      </c>
      <c r="C36" s="68">
        <v>110502</v>
      </c>
    </row>
    <row r="37" spans="1:3" x14ac:dyDescent="0.25">
      <c r="A37" s="36">
        <v>2017</v>
      </c>
      <c r="B37" s="85">
        <v>79708</v>
      </c>
      <c r="C37" s="68">
        <v>103928</v>
      </c>
    </row>
    <row r="38" spans="1:3" x14ac:dyDescent="0.25">
      <c r="A38" s="36">
        <v>2018</v>
      </c>
      <c r="B38" s="85">
        <v>75563</v>
      </c>
      <c r="C38" s="68">
        <v>95897</v>
      </c>
    </row>
    <row r="39" spans="1:3" x14ac:dyDescent="0.25">
      <c r="A39" s="36">
        <v>2019</v>
      </c>
      <c r="B39" s="85">
        <v>70684</v>
      </c>
      <c r="C39" s="68">
        <v>87040</v>
      </c>
    </row>
    <row r="40" spans="1:3" ht="18" customHeight="1" x14ac:dyDescent="0.25">
      <c r="A40" s="36">
        <v>2020</v>
      </c>
      <c r="B40" s="85">
        <v>66987</v>
      </c>
      <c r="C40" s="68">
        <v>80836</v>
      </c>
    </row>
    <row r="41" spans="1:3" ht="18" customHeight="1" x14ac:dyDescent="0.25">
      <c r="A41" s="36">
        <v>2021</v>
      </c>
      <c r="B41" s="85">
        <v>62591</v>
      </c>
      <c r="C41" s="68">
        <v>73292</v>
      </c>
    </row>
    <row r="42" spans="1:3" ht="13.15" customHeight="1" x14ac:dyDescent="0.25">
      <c r="A42" s="36">
        <v>2022</v>
      </c>
      <c r="B42" s="85">
        <v>62158</v>
      </c>
      <c r="C42" s="68">
        <v>71414</v>
      </c>
    </row>
    <row r="44" spans="1:3" s="46" customFormat="1" ht="10" x14ac:dyDescent="0.2">
      <c r="A44" s="50" t="s">
        <v>71</v>
      </c>
    </row>
    <row r="45" spans="1:3" s="46" customFormat="1" ht="6.75" customHeight="1" x14ac:dyDescent="0.2"/>
    <row r="46" spans="1:3" s="46" customFormat="1" ht="10" x14ac:dyDescent="0.2">
      <c r="A46" s="165" t="s">
        <v>146</v>
      </c>
    </row>
    <row r="47" spans="1:3" x14ac:dyDescent="0.25">
      <c r="A47" s="27"/>
    </row>
    <row r="51" spans="2:3" x14ac:dyDescent="0.25">
      <c r="B51" s="9"/>
      <c r="C51" s="9"/>
    </row>
    <row r="52" spans="2:3" x14ac:dyDescent="0.25">
      <c r="B52" s="9"/>
      <c r="C52" s="9"/>
    </row>
  </sheetData>
  <mergeCells count="2">
    <mergeCell ref="B3:C3"/>
    <mergeCell ref="B1:D1"/>
  </mergeCells>
  <pageMargins left="0.74803149606299213" right="0.39370078740157483" top="0.59055118110236215" bottom="0.98425196850393704" header="0.39370078740157483" footer="0.39370078740157483"/>
  <pageSetup paperSize="9" orientation="portrait" r:id="rId1"/>
  <headerFooter alignWithMargins="0">
    <oddHeader>&amp;L&amp;G</oddHeader>
    <oddFooter>&amp;LKela | Section for Analytics and Statistics&amp;2
&amp;G
&amp;10PO Box 450 | FIN-00101 HELSINKI | tilastot@kela.fi | www.kela.fi/statistics&amp;R
&amp;P(&amp;N)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ul16"/>
  <dimension ref="A1:Z48"/>
  <sheetViews>
    <sheetView zoomScaleNormal="100" workbookViewId="0">
      <pane xSplit="1" ySplit="4" topLeftCell="B5" activePane="bottomRight" state="frozen"/>
      <selection activeCell="A54" sqref="A54"/>
      <selection pane="topRight" activeCell="A54" sqref="A54"/>
      <selection pane="bottomLeft" activeCell="A54" sqref="A54"/>
      <selection pane="bottomRight" activeCell="B5" sqref="B5"/>
    </sheetView>
  </sheetViews>
  <sheetFormatPr defaultColWidth="9.1796875" defaultRowHeight="12.5" x14ac:dyDescent="0.25"/>
  <cols>
    <col min="1" max="1" width="6.1796875" style="1" customWidth="1"/>
    <col min="2" max="2" width="11.453125" style="1" customWidth="1"/>
    <col min="3" max="3" width="15.26953125" style="1" customWidth="1"/>
    <col min="4" max="4" width="11.1796875" style="1" customWidth="1"/>
    <col min="5" max="5" width="11.54296875" style="1" customWidth="1"/>
    <col min="6" max="6" width="13.1796875" style="1" customWidth="1"/>
    <col min="7" max="7" width="12" style="1" customWidth="1"/>
    <col min="8" max="8" width="13" style="1" customWidth="1"/>
    <col min="9" max="10" width="10.54296875" style="1" customWidth="1"/>
    <col min="11" max="11" width="12.1796875" style="1" customWidth="1"/>
    <col min="12" max="12" width="8" style="1" customWidth="1"/>
    <col min="13" max="13" width="1.453125" style="1" customWidth="1"/>
    <col min="14" max="14" width="5.54296875" style="1" customWidth="1"/>
    <col min="15" max="15" width="11.453125" style="1" customWidth="1"/>
    <col min="16" max="16" width="15.26953125" style="1" customWidth="1"/>
    <col min="17" max="17" width="11.1796875" style="1" customWidth="1"/>
    <col min="18" max="18" width="11.54296875" style="1" customWidth="1"/>
    <col min="19" max="19" width="13.1796875" style="1" customWidth="1"/>
    <col min="20" max="20" width="12" style="1" customWidth="1"/>
    <col min="21" max="21" width="13" style="1" customWidth="1"/>
    <col min="22" max="23" width="10.54296875" style="1" customWidth="1"/>
    <col min="24" max="24" width="12.1796875" style="1" customWidth="1"/>
    <col min="25" max="25" width="8" style="1" customWidth="1"/>
    <col min="26" max="16384" width="9.1796875" style="1"/>
  </cols>
  <sheetData>
    <row r="1" spans="1:26" s="39" customFormat="1" ht="17.5" x14ac:dyDescent="0.35">
      <c r="A1" s="7" t="s">
        <v>7</v>
      </c>
      <c r="B1" s="39" t="str">
        <f>"Expenditure on child care allowances 1985–"&amp;A42</f>
        <v>Expenditure on child care allowances 1985–2022</v>
      </c>
      <c r="N1" s="7" t="str">
        <f>A1</f>
        <v>7.8</v>
      </c>
      <c r="O1" s="39" t="str">
        <f>B1</f>
        <v>Expenditure on child care allowances 1985–2022</v>
      </c>
    </row>
    <row r="2" spans="1:26" ht="6.75" customHeight="1" x14ac:dyDescent="0.3">
      <c r="B2" s="86" t="str">
        <f>CONCATENATE(LEFT(B1,LEN(B1)-9),"1998–",(RIGHT(B1,4)))</f>
        <v>Expenditure on child care allowances 1998–2022</v>
      </c>
      <c r="D2" s="31"/>
    </row>
    <row r="3" spans="1:26" x14ac:dyDescent="0.25">
      <c r="A3" s="170" t="s">
        <v>53</v>
      </c>
      <c r="B3" s="200" t="s">
        <v>56</v>
      </c>
      <c r="C3" s="200" t="str">
        <f>"(at "&amp;RIGHT(B1,4)&amp;" prices)"</f>
        <v>(at 2022 prices)</v>
      </c>
      <c r="D3" s="135"/>
      <c r="E3" s="201"/>
      <c r="F3" s="201"/>
      <c r="G3" s="201"/>
      <c r="H3" s="201"/>
      <c r="I3" s="201"/>
      <c r="J3" s="201"/>
      <c r="K3" s="201"/>
      <c r="L3" s="201"/>
      <c r="N3" s="41" t="str">
        <f>A3</f>
        <v>Year</v>
      </c>
      <c r="O3" s="201" t="str">
        <f>B3</f>
        <v>Million euros</v>
      </c>
      <c r="P3" s="200" t="s">
        <v>82</v>
      </c>
      <c r="Q3" s="66">
        <v>1000000</v>
      </c>
      <c r="R3" s="44"/>
      <c r="S3" s="44"/>
      <c r="T3" s="44"/>
      <c r="U3" s="44"/>
      <c r="V3" s="44"/>
      <c r="W3" s="44"/>
      <c r="X3" s="44"/>
      <c r="Y3" s="44"/>
    </row>
    <row r="4" spans="1:26" s="33" customFormat="1" ht="38.25" customHeight="1" x14ac:dyDescent="0.25">
      <c r="A4" s="169"/>
      <c r="B4" s="182" t="s">
        <v>72</v>
      </c>
      <c r="C4" s="181" t="s">
        <v>73</v>
      </c>
      <c r="D4" s="181" t="s">
        <v>74</v>
      </c>
      <c r="E4" s="181" t="s">
        <v>75</v>
      </c>
      <c r="F4" s="181" t="s">
        <v>76</v>
      </c>
      <c r="G4" s="181" t="s">
        <v>77</v>
      </c>
      <c r="H4" s="181" t="s">
        <v>78</v>
      </c>
      <c r="I4" s="181" t="s">
        <v>79</v>
      </c>
      <c r="J4" s="202" t="s">
        <v>80</v>
      </c>
      <c r="K4" s="181" t="s">
        <v>81</v>
      </c>
      <c r="L4" s="181" t="s">
        <v>52</v>
      </c>
      <c r="M4" s="28"/>
      <c r="N4" s="43"/>
      <c r="O4" s="146" t="str">
        <f t="shared" ref="O4:U4" si="0">B4</f>
        <v>Basic amount</v>
      </c>
      <c r="P4" s="45" t="str">
        <f t="shared" si="0"/>
        <v>Supplementary allowance</v>
      </c>
      <c r="Q4" s="181" t="str">
        <f t="shared" si="0"/>
        <v>Child increment</v>
      </c>
      <c r="R4" s="228" t="str">
        <f t="shared" si="0"/>
        <v>Home care allowances</v>
      </c>
      <c r="S4" s="228" t="str">
        <f t="shared" si="0"/>
        <v>Home care supplements</v>
      </c>
      <c r="T4" s="228" t="str">
        <f t="shared" si="0"/>
        <v>Private day care allowances</v>
      </c>
      <c r="U4" s="228" t="str">
        <f t="shared" si="0"/>
        <v>Private day care supplements</v>
      </c>
      <c r="V4" s="228" t="s">
        <v>79</v>
      </c>
      <c r="W4" s="228" t="str">
        <f>J4</f>
        <v>Part-time care allowance</v>
      </c>
      <c r="X4" s="228" t="str">
        <f>K4</f>
        <v>Municipal supplement</v>
      </c>
      <c r="Y4" s="228" t="str">
        <f>L4</f>
        <v>Total</v>
      </c>
      <c r="Z4" s="227"/>
    </row>
    <row r="5" spans="1:26" ht="18" customHeight="1" x14ac:dyDescent="0.25">
      <c r="A5" s="22">
        <f>N5</f>
        <v>1985</v>
      </c>
      <c r="B5" s="203">
        <f>O5*'Inflation factors 2022'!$B51</f>
        <v>63.94905798426926</v>
      </c>
      <c r="C5" s="204">
        <f>P5*'Inflation factors 2022'!$B51</f>
        <v>3.7487378818364738</v>
      </c>
      <c r="D5" s="203">
        <f>Q5*'Inflation factors 2022'!$B51</f>
        <v>3.0871959026888605</v>
      </c>
      <c r="E5" s="205" t="s">
        <v>11</v>
      </c>
      <c r="F5" s="203" t="s">
        <v>11</v>
      </c>
      <c r="G5" s="203" t="s">
        <v>11</v>
      </c>
      <c r="H5" s="205" t="s">
        <v>11</v>
      </c>
      <c r="I5" s="205" t="s">
        <v>11</v>
      </c>
      <c r="J5" s="205" t="s">
        <v>11</v>
      </c>
      <c r="K5" s="205" t="s">
        <v>11</v>
      </c>
      <c r="L5" s="194">
        <f>Y5*'Inflation factors 2022'!$B51</f>
        <v>70.784991768794598</v>
      </c>
      <c r="N5" s="36">
        <v>1985</v>
      </c>
      <c r="O5" s="203">
        <v>29</v>
      </c>
      <c r="P5" s="204">
        <v>1.7</v>
      </c>
      <c r="Q5" s="203">
        <v>1.4</v>
      </c>
      <c r="R5" s="205" t="s">
        <v>11</v>
      </c>
      <c r="S5" s="203" t="s">
        <v>11</v>
      </c>
      <c r="T5" s="203" t="s">
        <v>11</v>
      </c>
      <c r="U5" s="205" t="s">
        <v>11</v>
      </c>
      <c r="V5" s="205" t="s">
        <v>11</v>
      </c>
      <c r="W5" s="205" t="s">
        <v>11</v>
      </c>
      <c r="X5" s="205" t="s">
        <v>11</v>
      </c>
      <c r="Y5" s="194">
        <v>32.1</v>
      </c>
    </row>
    <row r="6" spans="1:26" x14ac:dyDescent="0.25">
      <c r="A6" s="22">
        <f t="shared" ref="A6:A36" si="1">N6</f>
        <v>1986</v>
      </c>
      <c r="B6" s="203">
        <f>O6*'Inflation factors 2022'!$B52</f>
        <v>140.91535269709544</v>
      </c>
      <c r="C6" s="204">
        <f>P6*'Inflation factors 2022'!$B52</f>
        <v>9.1531120331950202</v>
      </c>
      <c r="D6" s="203">
        <f>Q6*'Inflation factors 2022'!$B52</f>
        <v>4.8958506224066385</v>
      </c>
      <c r="E6" s="205" t="s">
        <v>11</v>
      </c>
      <c r="F6" s="203" t="s">
        <v>11</v>
      </c>
      <c r="G6" s="203" t="s">
        <v>11</v>
      </c>
      <c r="H6" s="205" t="s">
        <v>11</v>
      </c>
      <c r="I6" s="205" t="s">
        <v>11</v>
      </c>
      <c r="J6" s="205" t="s">
        <v>11</v>
      </c>
      <c r="K6" s="205">
        <f>X6*'Inflation factors 2022'!$B52</f>
        <v>1.7029045643153529</v>
      </c>
      <c r="L6" s="194">
        <f>Y6*'Inflation factors 2022'!$B52</f>
        <v>156.66721991701243</v>
      </c>
      <c r="N6" s="36">
        <v>1986</v>
      </c>
      <c r="O6" s="203">
        <v>66.2</v>
      </c>
      <c r="P6" s="204">
        <v>4.3</v>
      </c>
      <c r="Q6" s="203">
        <v>2.2999999999999998</v>
      </c>
      <c r="R6" s="205" t="s">
        <v>11</v>
      </c>
      <c r="S6" s="203" t="s">
        <v>11</v>
      </c>
      <c r="T6" s="203" t="s">
        <v>11</v>
      </c>
      <c r="U6" s="205" t="s">
        <v>11</v>
      </c>
      <c r="V6" s="205" t="s">
        <v>11</v>
      </c>
      <c r="W6" s="205" t="s">
        <v>11</v>
      </c>
      <c r="X6" s="205">
        <v>0.8</v>
      </c>
      <c r="Y6" s="194">
        <v>73.599999999999994</v>
      </c>
    </row>
    <row r="7" spans="1:26" x14ac:dyDescent="0.25">
      <c r="A7" s="22">
        <f t="shared" si="1"/>
        <v>1987</v>
      </c>
      <c r="B7" s="203">
        <f>O7*'Inflation factors 2022'!$B53</f>
        <v>197.74223300970874</v>
      </c>
      <c r="C7" s="204">
        <f>P7*'Inflation factors 2022'!$B53</f>
        <v>40.451941747572818</v>
      </c>
      <c r="D7" s="203">
        <f>Q7*'Inflation factors 2022'!$B53</f>
        <v>34.702427184466018</v>
      </c>
      <c r="E7" s="205" t="s">
        <v>11</v>
      </c>
      <c r="F7" s="203" t="s">
        <v>11</v>
      </c>
      <c r="G7" s="203" t="s">
        <v>11</v>
      </c>
      <c r="H7" s="205" t="s">
        <v>11</v>
      </c>
      <c r="I7" s="205" t="s">
        <v>11</v>
      </c>
      <c r="J7" s="205" t="s">
        <v>11</v>
      </c>
      <c r="K7" s="205">
        <f>X7*'Inflation factors 2022'!$B53</f>
        <v>7.1868932038834963</v>
      </c>
      <c r="L7" s="194">
        <f>Y7*'Inflation factors 2022'!$B53</f>
        <v>280.0834951456311</v>
      </c>
      <c r="N7" s="36">
        <v>1987</v>
      </c>
      <c r="O7" s="203">
        <v>96.3</v>
      </c>
      <c r="P7" s="204">
        <v>19.7</v>
      </c>
      <c r="Q7" s="203">
        <v>16.899999999999999</v>
      </c>
      <c r="R7" s="205" t="s">
        <v>11</v>
      </c>
      <c r="S7" s="203" t="s">
        <v>11</v>
      </c>
      <c r="T7" s="203" t="s">
        <v>11</v>
      </c>
      <c r="U7" s="205" t="s">
        <v>11</v>
      </c>
      <c r="V7" s="205" t="s">
        <v>11</v>
      </c>
      <c r="W7" s="205" t="s">
        <v>11</v>
      </c>
      <c r="X7" s="205">
        <v>3.5</v>
      </c>
      <c r="Y7" s="194">
        <v>136.4</v>
      </c>
    </row>
    <row r="8" spans="1:26" x14ac:dyDescent="0.25">
      <c r="A8" s="22">
        <f t="shared" si="1"/>
        <v>1988</v>
      </c>
      <c r="B8" s="203">
        <f>O8*'Inflation factors 2022'!$B54</f>
        <v>231.94946419873358</v>
      </c>
      <c r="C8" s="204">
        <f>P8*'Inflation factors 2022'!$B54</f>
        <v>55.785314174378961</v>
      </c>
      <c r="D8" s="203">
        <f>Q8*'Inflation factors 2022'!$B54</f>
        <v>39.343326838772533</v>
      </c>
      <c r="E8" s="205" t="s">
        <v>11</v>
      </c>
      <c r="F8" s="203" t="s">
        <v>11</v>
      </c>
      <c r="G8" s="203" t="s">
        <v>11</v>
      </c>
      <c r="H8" s="205" t="s">
        <v>11</v>
      </c>
      <c r="I8" s="205" t="s">
        <v>11</v>
      </c>
      <c r="J8" s="205" t="s">
        <v>11</v>
      </c>
      <c r="K8" s="205">
        <f>X8*'Inflation factors 2022'!$B54</f>
        <v>8.0252557233317088</v>
      </c>
      <c r="L8" s="194">
        <f>Y8*'Inflation factors 2022'!$B54</f>
        <v>335.10336093521676</v>
      </c>
      <c r="N8" s="36">
        <v>1988</v>
      </c>
      <c r="O8" s="203">
        <v>118.5</v>
      </c>
      <c r="P8" s="204">
        <v>28.5</v>
      </c>
      <c r="Q8" s="203">
        <v>20.100000000000001</v>
      </c>
      <c r="R8" s="205" t="s">
        <v>11</v>
      </c>
      <c r="S8" s="203" t="s">
        <v>11</v>
      </c>
      <c r="T8" s="203" t="s">
        <v>11</v>
      </c>
      <c r="U8" s="205" t="s">
        <v>11</v>
      </c>
      <c r="V8" s="205" t="s">
        <v>11</v>
      </c>
      <c r="W8" s="205" t="s">
        <v>11</v>
      </c>
      <c r="X8" s="205">
        <v>4.0999999999999996</v>
      </c>
      <c r="Y8" s="194">
        <v>171.2</v>
      </c>
    </row>
    <row r="9" spans="1:26" x14ac:dyDescent="0.25">
      <c r="A9" s="22">
        <f t="shared" si="1"/>
        <v>1989</v>
      </c>
      <c r="B9" s="203">
        <f>O9*'Inflation factors 2022'!$B55</f>
        <v>271.79739507959482</v>
      </c>
      <c r="C9" s="204">
        <f>P9*'Inflation factors 2022'!$B55</f>
        <v>67.949348769898705</v>
      </c>
      <c r="D9" s="203">
        <f>Q9*'Inflation factors 2022'!$B55</f>
        <v>43.891606367583215</v>
      </c>
      <c r="E9" s="205" t="s">
        <v>11</v>
      </c>
      <c r="F9" s="203" t="s">
        <v>11</v>
      </c>
      <c r="G9" s="203" t="s">
        <v>11</v>
      </c>
      <c r="H9" s="205" t="s">
        <v>11</v>
      </c>
      <c r="I9" s="205" t="s">
        <v>11</v>
      </c>
      <c r="J9" s="205">
        <f>W9*'Inflation factors 2022'!$B55</f>
        <v>2.2037626628075255</v>
      </c>
      <c r="K9" s="205">
        <f>X9*'Inflation factors 2022'!$B55</f>
        <v>44.258900144717806</v>
      </c>
      <c r="L9" s="194">
        <f>Y9*'Inflation factors 2022'!$B55</f>
        <v>430.10101302460203</v>
      </c>
      <c r="N9" s="36">
        <v>1989</v>
      </c>
      <c r="O9" s="203">
        <v>148</v>
      </c>
      <c r="P9" s="204">
        <v>37</v>
      </c>
      <c r="Q9" s="203">
        <v>23.9</v>
      </c>
      <c r="R9" s="205" t="s">
        <v>11</v>
      </c>
      <c r="S9" s="203" t="s">
        <v>11</v>
      </c>
      <c r="T9" s="203" t="s">
        <v>11</v>
      </c>
      <c r="U9" s="205" t="s">
        <v>11</v>
      </c>
      <c r="V9" s="205" t="s">
        <v>11</v>
      </c>
      <c r="W9" s="205">
        <v>1.2</v>
      </c>
      <c r="X9" s="205">
        <v>24.1</v>
      </c>
      <c r="Y9" s="194">
        <v>234.2</v>
      </c>
    </row>
    <row r="10" spans="1:26" ht="18" customHeight="1" x14ac:dyDescent="0.25">
      <c r="A10" s="22">
        <f t="shared" si="1"/>
        <v>1990</v>
      </c>
      <c r="B10" s="203">
        <f>O10*'Inflation factors 2022'!$B56</f>
        <v>361.97660109132681</v>
      </c>
      <c r="C10" s="204">
        <f>P10*'Inflation factors 2022'!$B56</f>
        <v>88.460087593337164</v>
      </c>
      <c r="D10" s="203">
        <f>Q10*'Inflation factors 2022'!$B56</f>
        <v>49.683062894887996</v>
      </c>
      <c r="E10" s="205" t="s">
        <v>11</v>
      </c>
      <c r="F10" s="203" t="s">
        <v>11</v>
      </c>
      <c r="G10" s="203" t="s">
        <v>11</v>
      </c>
      <c r="H10" s="205" t="s">
        <v>11</v>
      </c>
      <c r="I10" s="205" t="s">
        <v>11</v>
      </c>
      <c r="J10" s="205">
        <f>W10*'Inflation factors 2022'!$B56</f>
        <v>2.4235640436530725</v>
      </c>
      <c r="K10" s="205">
        <f>X10*'Inflation factors 2022'!$B56</f>
        <v>147.83740666283745</v>
      </c>
      <c r="L10" s="194">
        <f>Y10*'Inflation factors 2022'!$B56</f>
        <v>650.38072228604233</v>
      </c>
      <c r="N10" s="36">
        <v>1990</v>
      </c>
      <c r="O10" s="203">
        <v>209.1</v>
      </c>
      <c r="P10" s="204">
        <v>51.1</v>
      </c>
      <c r="Q10" s="203">
        <v>28.7</v>
      </c>
      <c r="R10" s="205" t="s">
        <v>11</v>
      </c>
      <c r="S10" s="203" t="s">
        <v>11</v>
      </c>
      <c r="T10" s="203" t="s">
        <v>11</v>
      </c>
      <c r="U10" s="205" t="s">
        <v>11</v>
      </c>
      <c r="V10" s="205" t="s">
        <v>11</v>
      </c>
      <c r="W10" s="205">
        <v>1.4</v>
      </c>
      <c r="X10" s="205">
        <v>85.4</v>
      </c>
      <c r="Y10" s="194">
        <v>375.69999999999993</v>
      </c>
    </row>
    <row r="11" spans="1:26" x14ac:dyDescent="0.25">
      <c r="A11" s="22">
        <f t="shared" si="1"/>
        <v>1991</v>
      </c>
      <c r="B11" s="203">
        <f>O11*'Inflation factors 2022'!$B57</f>
        <v>415.62090601944425</v>
      </c>
      <c r="C11" s="204">
        <f>P11*'Inflation factors 2022'!$B57</f>
        <v>115.70886023581326</v>
      </c>
      <c r="D11" s="203">
        <f>Q11*'Inflation factors 2022'!$B57</f>
        <v>55.85944976901331</v>
      </c>
      <c r="E11" s="205" t="s">
        <v>11</v>
      </c>
      <c r="F11" s="203" t="s">
        <v>11</v>
      </c>
      <c r="G11" s="203" t="s">
        <v>11</v>
      </c>
      <c r="H11" s="205" t="s">
        <v>11</v>
      </c>
      <c r="I11" s="205" t="s">
        <v>11</v>
      </c>
      <c r="J11" s="205">
        <f>W11*'Inflation factors 2022'!$B57</f>
        <v>2.8262221609322209</v>
      </c>
      <c r="K11" s="205">
        <f>X11*'Inflation factors 2022'!$B57</f>
        <v>150.95351306626213</v>
      </c>
      <c r="L11" s="194">
        <f>Y11*'Inflation factors 2022'!$B57</f>
        <v>740.96895125146523</v>
      </c>
      <c r="N11" s="36">
        <v>1991</v>
      </c>
      <c r="O11" s="203">
        <v>250</v>
      </c>
      <c r="P11" s="204">
        <v>69.599999999999994</v>
      </c>
      <c r="Q11" s="203">
        <v>33.6</v>
      </c>
      <c r="R11" s="205" t="s">
        <v>11</v>
      </c>
      <c r="S11" s="203" t="s">
        <v>11</v>
      </c>
      <c r="T11" s="203" t="s">
        <v>11</v>
      </c>
      <c r="U11" s="205" t="s">
        <v>11</v>
      </c>
      <c r="V11" s="205" t="s">
        <v>11</v>
      </c>
      <c r="W11" s="205">
        <v>1.7</v>
      </c>
      <c r="X11" s="205">
        <v>90.8</v>
      </c>
      <c r="Y11" s="194">
        <v>445.70000000000005</v>
      </c>
    </row>
    <row r="12" spans="1:26" x14ac:dyDescent="0.25">
      <c r="A12" s="22">
        <f t="shared" si="1"/>
        <v>1992</v>
      </c>
      <c r="B12" s="203">
        <f>O12*'Inflation factors 2022'!$B58</f>
        <v>530.34477822580652</v>
      </c>
      <c r="C12" s="204">
        <f>P12*'Inflation factors 2022'!$B58</f>
        <v>177.91584677419354</v>
      </c>
      <c r="D12" s="203">
        <f>Q12*'Inflation factors 2022'!$B58</f>
        <v>69.837641129032264</v>
      </c>
      <c r="E12" s="205" t="s">
        <v>11</v>
      </c>
      <c r="F12" s="203" t="s">
        <v>11</v>
      </c>
      <c r="G12" s="203" t="s">
        <v>11</v>
      </c>
      <c r="H12" s="205" t="s">
        <v>11</v>
      </c>
      <c r="I12" s="205" t="s">
        <v>11</v>
      </c>
      <c r="J12" s="205">
        <f>W12*'Inflation factors 2022'!$B58</f>
        <v>3.0786895161290322</v>
      </c>
      <c r="K12" s="205">
        <f>X12*'Inflation factors 2022'!$B58</f>
        <v>94.467157258064518</v>
      </c>
      <c r="L12" s="194">
        <f>Y12*'Inflation factors 2022'!$B58</f>
        <v>875.64411290322573</v>
      </c>
      <c r="N12" s="36">
        <v>1992</v>
      </c>
      <c r="O12" s="203">
        <v>327.3</v>
      </c>
      <c r="P12" s="204">
        <v>109.8</v>
      </c>
      <c r="Q12" s="203">
        <v>43.1</v>
      </c>
      <c r="R12" s="205" t="s">
        <v>11</v>
      </c>
      <c r="S12" s="203" t="s">
        <v>11</v>
      </c>
      <c r="T12" s="203" t="s">
        <v>11</v>
      </c>
      <c r="U12" s="205" t="s">
        <v>11</v>
      </c>
      <c r="V12" s="205" t="s">
        <v>11</v>
      </c>
      <c r="W12" s="205">
        <v>1.9</v>
      </c>
      <c r="X12" s="205">
        <v>58.3</v>
      </c>
      <c r="Y12" s="194">
        <v>540.4</v>
      </c>
    </row>
    <row r="13" spans="1:26" x14ac:dyDescent="0.25">
      <c r="A13" s="22">
        <f t="shared" si="1"/>
        <v>1993</v>
      </c>
      <c r="B13" s="203">
        <f>O13*'Inflation factors 2022'!$B59</f>
        <v>543.38224182189163</v>
      </c>
      <c r="C13" s="204">
        <f>P13*'Inflation factors 2022'!$B59</f>
        <v>201.86396366747846</v>
      </c>
      <c r="D13" s="203">
        <f>Q13*'Inflation factors 2022'!$B59</f>
        <v>72.525024682419541</v>
      </c>
      <c r="E13" s="205" t="s">
        <v>11</v>
      </c>
      <c r="F13" s="203" t="s">
        <v>11</v>
      </c>
      <c r="G13" s="203" t="s">
        <v>11</v>
      </c>
      <c r="H13" s="205" t="s">
        <v>11</v>
      </c>
      <c r="I13" s="205" t="s">
        <v>11</v>
      </c>
      <c r="J13" s="205">
        <f>W13*'Inflation factors 2022'!$B59</f>
        <v>2.3804712696636612</v>
      </c>
      <c r="K13" s="205">
        <f>X13*'Inflation factors 2022'!$B59</f>
        <v>41.737596261436188</v>
      </c>
      <c r="L13" s="194">
        <f>Y13*'Inflation factors 2022'!$B59</f>
        <v>861.88929770288939</v>
      </c>
      <c r="N13" s="36">
        <v>1993</v>
      </c>
      <c r="O13" s="203">
        <v>342.4</v>
      </c>
      <c r="P13" s="204">
        <v>127.2</v>
      </c>
      <c r="Q13" s="203">
        <v>45.7</v>
      </c>
      <c r="R13" s="205" t="s">
        <v>11</v>
      </c>
      <c r="S13" s="203" t="s">
        <v>11</v>
      </c>
      <c r="T13" s="203" t="s">
        <v>11</v>
      </c>
      <c r="U13" s="205" t="s">
        <v>11</v>
      </c>
      <c r="V13" s="205" t="s">
        <v>11</v>
      </c>
      <c r="W13" s="205">
        <v>1.5</v>
      </c>
      <c r="X13" s="205">
        <v>26.3</v>
      </c>
      <c r="Y13" s="194">
        <v>543.09999999999991</v>
      </c>
    </row>
    <row r="14" spans="1:26" x14ac:dyDescent="0.25">
      <c r="A14" s="22">
        <f t="shared" si="1"/>
        <v>1994</v>
      </c>
      <c r="B14" s="203">
        <f>O14*'Inflation factors 2022'!$B60</f>
        <v>554.49962234665975</v>
      </c>
      <c r="C14" s="204">
        <f>P14*'Inflation factors 2022'!$B60</f>
        <v>212.25466857663758</v>
      </c>
      <c r="D14" s="203">
        <f>Q14*'Inflation factors 2022'!$B60</f>
        <v>75.670673264748018</v>
      </c>
      <c r="E14" s="205" t="s">
        <v>11</v>
      </c>
      <c r="F14" s="203" t="s">
        <v>11</v>
      </c>
      <c r="G14" s="203" t="s">
        <v>11</v>
      </c>
      <c r="H14" s="205" t="s">
        <v>11</v>
      </c>
      <c r="I14" s="205" t="s">
        <v>11</v>
      </c>
      <c r="J14" s="205">
        <f>W14*'Inflation factors 2022'!$B60</f>
        <v>2.0409102747753614</v>
      </c>
      <c r="K14" s="205">
        <f>X14*'Inflation factors 2022'!$B60</f>
        <v>19.781130355515042</v>
      </c>
      <c r="L14" s="194">
        <f>Y14*'Inflation factors 2022'!$B60</f>
        <v>864.24700481833577</v>
      </c>
      <c r="N14" s="36">
        <v>1994</v>
      </c>
      <c r="O14" s="203">
        <v>353.2</v>
      </c>
      <c r="P14" s="204">
        <v>135.19999999999999</v>
      </c>
      <c r="Q14" s="203">
        <v>48.2</v>
      </c>
      <c r="R14" s="205" t="s">
        <v>11</v>
      </c>
      <c r="S14" s="203" t="s">
        <v>11</v>
      </c>
      <c r="T14" s="203" t="s">
        <v>11</v>
      </c>
      <c r="U14" s="205" t="s">
        <v>11</v>
      </c>
      <c r="V14" s="205" t="s">
        <v>11</v>
      </c>
      <c r="W14" s="205">
        <v>1.3</v>
      </c>
      <c r="X14" s="205">
        <v>12.6</v>
      </c>
      <c r="Y14" s="194">
        <v>550.5</v>
      </c>
    </row>
    <row r="15" spans="1:26" ht="18" customHeight="1" x14ac:dyDescent="0.25">
      <c r="A15" s="22">
        <f t="shared" si="1"/>
        <v>1995</v>
      </c>
      <c r="B15" s="203">
        <f>O15*'Inflation factors 2022'!$B61</f>
        <v>513.65493584370358</v>
      </c>
      <c r="C15" s="204">
        <f>P15*'Inflation factors 2022'!$B61</f>
        <v>194.95256947578827</v>
      </c>
      <c r="D15" s="203">
        <f>Q15*'Inflation factors 2022'!$B61</f>
        <v>72.757418273260683</v>
      </c>
      <c r="E15" s="205" t="s">
        <v>11</v>
      </c>
      <c r="F15" s="203" t="s">
        <v>11</v>
      </c>
      <c r="G15" s="203" t="s">
        <v>11</v>
      </c>
      <c r="H15" s="205" t="s">
        <v>11</v>
      </c>
      <c r="I15" s="205" t="s">
        <v>11</v>
      </c>
      <c r="J15" s="205">
        <f>W15*'Inflation factors 2022'!$B61</f>
        <v>2.0210393964794635</v>
      </c>
      <c r="K15" s="205">
        <f>X15*'Inflation factors 2022'!$B61</f>
        <v>15.080063189115995</v>
      </c>
      <c r="L15" s="194">
        <f>Y15*'Inflation factors 2022'!$B61</f>
        <v>798.4660261783481</v>
      </c>
      <c r="N15" s="36">
        <v>1995</v>
      </c>
      <c r="O15" s="203">
        <v>330.4</v>
      </c>
      <c r="P15" s="204">
        <v>125.4</v>
      </c>
      <c r="Q15" s="203">
        <v>46.8</v>
      </c>
      <c r="R15" s="205" t="s">
        <v>11</v>
      </c>
      <c r="S15" s="203" t="s">
        <v>11</v>
      </c>
      <c r="T15" s="203" t="s">
        <v>11</v>
      </c>
      <c r="U15" s="205" t="s">
        <v>11</v>
      </c>
      <c r="V15" s="205" t="s">
        <v>11</v>
      </c>
      <c r="W15" s="205">
        <v>1.3</v>
      </c>
      <c r="X15" s="205">
        <v>9.6999999999999993</v>
      </c>
      <c r="Y15" s="194">
        <v>513.6</v>
      </c>
    </row>
    <row r="16" spans="1:26" x14ac:dyDescent="0.25">
      <c r="A16" s="22">
        <f t="shared" si="1"/>
        <v>1996</v>
      </c>
      <c r="B16" s="203">
        <f>O16*'Inflation factors 2022'!$B62</f>
        <v>333.86601705237518</v>
      </c>
      <c r="C16" s="204">
        <f>P16*'Inflation factors 2022'!$B62</f>
        <v>120.87186358099879</v>
      </c>
      <c r="D16" s="203">
        <f>Q16*'Inflation factors 2022'!$B62</f>
        <v>49.616199756394643</v>
      </c>
      <c r="E16" s="205" t="s">
        <v>11</v>
      </c>
      <c r="F16" s="203" t="s">
        <v>11</v>
      </c>
      <c r="G16" s="203" t="s">
        <v>11</v>
      </c>
      <c r="H16" s="205" t="s">
        <v>11</v>
      </c>
      <c r="I16" s="205" t="s">
        <v>11</v>
      </c>
      <c r="J16" s="205">
        <f>W16*'Inflation factors 2022'!$B62</f>
        <v>1.5456760048721072</v>
      </c>
      <c r="K16" s="205">
        <f>X16*'Inflation factors 2022'!$B62</f>
        <v>24.730816077953715</v>
      </c>
      <c r="L16" s="194">
        <f>Y16*'Inflation factors 2022'!$B62</f>
        <v>530.63057247259439</v>
      </c>
      <c r="N16" s="36">
        <v>1996</v>
      </c>
      <c r="O16" s="203">
        <v>216</v>
      </c>
      <c r="P16" s="204">
        <v>78.2</v>
      </c>
      <c r="Q16" s="203">
        <v>32.1</v>
      </c>
      <c r="R16" s="205" t="s">
        <v>11</v>
      </c>
      <c r="S16" s="203" t="s">
        <v>11</v>
      </c>
      <c r="T16" s="203" t="s">
        <v>11</v>
      </c>
      <c r="U16" s="205" t="s">
        <v>11</v>
      </c>
      <c r="V16" s="205" t="s">
        <v>11</v>
      </c>
      <c r="W16" s="205">
        <v>1</v>
      </c>
      <c r="X16" s="205">
        <v>16</v>
      </c>
      <c r="Y16" s="194">
        <v>343.3</v>
      </c>
    </row>
    <row r="17" spans="1:25" x14ac:dyDescent="0.25">
      <c r="A17" s="22">
        <f t="shared" si="1"/>
        <v>1997</v>
      </c>
      <c r="B17" s="203">
        <f>O17*'Inflation factors 2022'!$B63</f>
        <v>184.58839285714285</v>
      </c>
      <c r="C17" s="204">
        <f>P17*'Inflation factors 2022'!$B63</f>
        <v>64.277678571428567</v>
      </c>
      <c r="D17" s="203">
        <f>Q17*'Inflation factors 2022'!$B63</f>
        <v>27.482142857142854</v>
      </c>
      <c r="E17" s="205">
        <f>R17*'Inflation factors 2022'!$B63</f>
        <v>137.71607142857141</v>
      </c>
      <c r="F17" s="203">
        <f>S17*'Inflation factors 2022'!$B63</f>
        <v>63.056249999999991</v>
      </c>
      <c r="G17" s="203">
        <f>T17*'Inflation factors 2022'!$B63</f>
        <v>7.6339285714285712</v>
      </c>
      <c r="H17" s="205">
        <f>U17*'Inflation factors 2022'!$B63</f>
        <v>1.3741071428571427</v>
      </c>
      <c r="I17" s="205" t="s">
        <v>11</v>
      </c>
      <c r="J17" s="205">
        <f>W17*'Inflation factors 2022'!$B63</f>
        <v>1.5267857142857142</v>
      </c>
      <c r="K17" s="205">
        <f>X17*'Inflation factors 2022'!$B63</f>
        <v>41.375892857142858</v>
      </c>
      <c r="L17" s="194">
        <f>Y17*'Inflation factors 2022'!$B63</f>
        <v>529.03125</v>
      </c>
      <c r="N17" s="36">
        <v>1997</v>
      </c>
      <c r="O17" s="203">
        <v>120.9</v>
      </c>
      <c r="P17" s="204">
        <v>42.1</v>
      </c>
      <c r="Q17" s="203">
        <v>18</v>
      </c>
      <c r="R17" s="205">
        <v>90.2</v>
      </c>
      <c r="S17" s="203">
        <v>41.3</v>
      </c>
      <c r="T17" s="203">
        <v>5</v>
      </c>
      <c r="U17" s="205">
        <v>0.9</v>
      </c>
      <c r="V17" s="205" t="s">
        <v>11</v>
      </c>
      <c r="W17" s="205">
        <v>1</v>
      </c>
      <c r="X17" s="205">
        <v>27.1</v>
      </c>
      <c r="Y17" s="194">
        <v>346.5</v>
      </c>
    </row>
    <row r="18" spans="1:25" x14ac:dyDescent="0.25">
      <c r="A18" s="22">
        <f t="shared" si="1"/>
        <v>1998</v>
      </c>
      <c r="B18" s="203" t="s">
        <v>11</v>
      </c>
      <c r="C18" s="204" t="s">
        <v>11</v>
      </c>
      <c r="D18" s="203" t="s">
        <v>11</v>
      </c>
      <c r="E18" s="205">
        <f>R18*'Inflation factors 2022'!$B64</f>
        <v>341.17351067815662</v>
      </c>
      <c r="F18" s="203">
        <f>S18*'Inflation factors 2022'!$B64</f>
        <v>161.70359685275386</v>
      </c>
      <c r="G18" s="203">
        <f>T18*'Inflation factors 2022'!$B64</f>
        <v>22.734863244660922</v>
      </c>
      <c r="H18" s="205">
        <f>U18*'Inflation factors 2022'!$B64</f>
        <v>4.3662982390408391</v>
      </c>
      <c r="I18" s="205" t="s">
        <v>11</v>
      </c>
      <c r="J18" s="205">
        <f>W18*'Inflation factors 2022'!$B64</f>
        <v>1.3550580741850882</v>
      </c>
      <c r="K18" s="205">
        <f>X18*'Inflation factors 2022'!$B64</f>
        <v>62.633795428999626</v>
      </c>
      <c r="L18" s="194">
        <f>Y18*'Inflation factors 2022'!$B64</f>
        <v>593.81656050955405</v>
      </c>
      <c r="N18" s="36">
        <v>1998</v>
      </c>
      <c r="O18" s="203" t="s">
        <v>11</v>
      </c>
      <c r="P18" s="204" t="s">
        <v>11</v>
      </c>
      <c r="Q18" s="203" t="s">
        <v>11</v>
      </c>
      <c r="R18" s="205">
        <v>226.6</v>
      </c>
      <c r="S18" s="203">
        <v>107.4</v>
      </c>
      <c r="T18" s="203">
        <v>15.1</v>
      </c>
      <c r="U18" s="205">
        <v>2.9</v>
      </c>
      <c r="V18" s="205" t="s">
        <v>11</v>
      </c>
      <c r="W18" s="205">
        <v>0.9</v>
      </c>
      <c r="X18" s="205">
        <v>41.6</v>
      </c>
      <c r="Y18" s="194">
        <v>394.4</v>
      </c>
    </row>
    <row r="19" spans="1:25" x14ac:dyDescent="0.25">
      <c r="A19" s="22">
        <f t="shared" si="1"/>
        <v>1999</v>
      </c>
      <c r="B19" s="203" t="s">
        <v>11</v>
      </c>
      <c r="C19" s="204" t="s">
        <v>11</v>
      </c>
      <c r="D19" s="203" t="s">
        <v>11</v>
      </c>
      <c r="E19" s="205">
        <f>R19*'Inflation factors 2022'!$B65</f>
        <v>325.20083333333332</v>
      </c>
      <c r="F19" s="203">
        <f>S19*'Inflation factors 2022'!$B65</f>
        <v>152.10766666666666</v>
      </c>
      <c r="G19" s="203">
        <f>T19*'Inflation factors 2022'!$B65</f>
        <v>27.087666666666664</v>
      </c>
      <c r="H19" s="205">
        <f>U19*'Inflation factors 2022'!$B65</f>
        <v>5.3579999999999997</v>
      </c>
      <c r="I19" s="205" t="s">
        <v>11</v>
      </c>
      <c r="J19" s="205">
        <f>W19*'Inflation factors 2022'!$B65</f>
        <v>1.3394999999999999</v>
      </c>
      <c r="K19" s="205">
        <f>X19*'Inflation factors 2022'!$B65</f>
        <v>62.212333333333326</v>
      </c>
      <c r="L19" s="194">
        <f>Y19*'Inflation factors 2022'!$B65</f>
        <v>573.15716666666663</v>
      </c>
      <c r="N19" s="36">
        <v>1999</v>
      </c>
      <c r="O19" s="203" t="s">
        <v>11</v>
      </c>
      <c r="P19" s="204" t="s">
        <v>11</v>
      </c>
      <c r="Q19" s="203" t="s">
        <v>11</v>
      </c>
      <c r="R19" s="205">
        <v>218.5</v>
      </c>
      <c r="S19" s="203">
        <v>102.2</v>
      </c>
      <c r="T19" s="203">
        <v>18.2</v>
      </c>
      <c r="U19" s="205">
        <v>3.6</v>
      </c>
      <c r="V19" s="205" t="s">
        <v>11</v>
      </c>
      <c r="W19" s="205">
        <v>0.9</v>
      </c>
      <c r="X19" s="205">
        <v>41.8</v>
      </c>
      <c r="Y19" s="194">
        <v>385.09999999999997</v>
      </c>
    </row>
    <row r="20" spans="1:25" ht="18" customHeight="1" x14ac:dyDescent="0.25">
      <c r="A20" s="22">
        <f t="shared" si="1"/>
        <v>2000</v>
      </c>
      <c r="B20" s="203" t="s">
        <v>11</v>
      </c>
      <c r="C20" s="204" t="s">
        <v>11</v>
      </c>
      <c r="D20" s="203" t="s">
        <v>11</v>
      </c>
      <c r="E20" s="205">
        <f>R20*'Inflation factors 2022'!$B66</f>
        <v>313.17661988653327</v>
      </c>
      <c r="F20" s="203">
        <f>S20*'Inflation factors 2022'!$B66</f>
        <v>140.82148701104805</v>
      </c>
      <c r="G20" s="203">
        <f>T20*'Inflation factors 2022'!$B66</f>
        <v>26.925989847715734</v>
      </c>
      <c r="H20" s="205">
        <f>U20*'Inflation factors 2022'!$B66</f>
        <v>4.8956345177664966</v>
      </c>
      <c r="I20" s="205" t="s">
        <v>11</v>
      </c>
      <c r="J20" s="205">
        <f>W20*'Inflation factors 2022'!$B66</f>
        <v>1.4398925052254403</v>
      </c>
      <c r="K20" s="205">
        <f>X20*'Inflation factors 2022'!$B66</f>
        <v>62.059366975216477</v>
      </c>
      <c r="L20" s="194">
        <f>Y20*'Inflation factors 2022'!$B66</f>
        <v>549.17500149298291</v>
      </c>
      <c r="N20" s="36">
        <v>2000</v>
      </c>
      <c r="O20" s="203" t="s">
        <v>11</v>
      </c>
      <c r="P20" s="204" t="s">
        <v>11</v>
      </c>
      <c r="Q20" s="203" t="s">
        <v>11</v>
      </c>
      <c r="R20" s="205">
        <v>217.5</v>
      </c>
      <c r="S20" s="203">
        <v>97.8</v>
      </c>
      <c r="T20" s="203">
        <v>18.7</v>
      </c>
      <c r="U20" s="205">
        <v>3.4</v>
      </c>
      <c r="V20" s="205" t="s">
        <v>11</v>
      </c>
      <c r="W20" s="205">
        <v>1</v>
      </c>
      <c r="X20" s="205">
        <v>43.1</v>
      </c>
      <c r="Y20" s="194">
        <v>381.4</v>
      </c>
    </row>
    <row r="21" spans="1:25" x14ac:dyDescent="0.25">
      <c r="A21" s="22">
        <f t="shared" si="1"/>
        <v>2001</v>
      </c>
      <c r="B21" s="203" t="s">
        <v>11</v>
      </c>
      <c r="C21" s="204" t="s">
        <v>11</v>
      </c>
      <c r="D21" s="203" t="s">
        <v>11</v>
      </c>
      <c r="E21" s="205">
        <f>R21*'Inflation factors 2022'!$B67</f>
        <v>301.07169053440447</v>
      </c>
      <c r="F21" s="203">
        <f>S21*'Inflation factors 2022'!$B67</f>
        <v>127.16594481313307</v>
      </c>
      <c r="G21" s="203">
        <f>T21*'Inflation factors 2022'!$B67</f>
        <v>26.949074397485155</v>
      </c>
      <c r="H21" s="205">
        <f>U21*'Inflation factors 2022'!$B67</f>
        <v>4.4915123995808592</v>
      </c>
      <c r="I21" s="205" t="s">
        <v>11</v>
      </c>
      <c r="J21" s="205">
        <f>W21*'Inflation factors 2022'!$B67</f>
        <v>1.6983531260915123</v>
      </c>
      <c r="K21" s="205">
        <f>X21*'Inflation factors 2022'!$B67</f>
        <v>64.776030387705205</v>
      </c>
      <c r="L21" s="194">
        <f>Y21*'Inflation factors 2022'!$B67</f>
        <v>526.01224589591334</v>
      </c>
      <c r="N21" s="36">
        <v>2001</v>
      </c>
      <c r="O21" s="203" t="s">
        <v>11</v>
      </c>
      <c r="P21" s="204" t="s">
        <v>11</v>
      </c>
      <c r="Q21" s="203" t="s">
        <v>11</v>
      </c>
      <c r="R21" s="205">
        <v>214.5</v>
      </c>
      <c r="S21" s="203">
        <v>90.6</v>
      </c>
      <c r="T21" s="203">
        <v>19.2</v>
      </c>
      <c r="U21" s="205">
        <v>3.2</v>
      </c>
      <c r="V21" s="205" t="s">
        <v>11</v>
      </c>
      <c r="W21" s="205">
        <v>1.21</v>
      </c>
      <c r="X21" s="205">
        <v>46.15</v>
      </c>
      <c r="Y21" s="194">
        <v>374.75999999999993</v>
      </c>
    </row>
    <row r="22" spans="1:25" x14ac:dyDescent="0.25">
      <c r="A22" s="22">
        <f t="shared" si="1"/>
        <v>2002</v>
      </c>
      <c r="B22" s="203" t="s">
        <v>11</v>
      </c>
      <c r="C22" s="204" t="s">
        <v>11</v>
      </c>
      <c r="D22" s="203" t="s">
        <v>11</v>
      </c>
      <c r="E22" s="205">
        <f>R22*'Inflation factors 2022'!$B68</f>
        <v>294.39054170249352</v>
      </c>
      <c r="F22" s="203">
        <f>S22*'Inflation factors 2022'!$B68</f>
        <v>117.06515907136715</v>
      </c>
      <c r="G22" s="203">
        <f>T22*'Inflation factors 2022'!$B68</f>
        <v>26.536612209802232</v>
      </c>
      <c r="H22" s="205">
        <f>U22*'Inflation factors 2022'!$B68</f>
        <v>4.0081341358555456</v>
      </c>
      <c r="I22" s="205" t="s">
        <v>11</v>
      </c>
      <c r="J22" s="205">
        <f>W22*'Inflation factors 2022'!$B68</f>
        <v>1.9211401547721407</v>
      </c>
      <c r="K22" s="205">
        <f>X22*'Inflation factors 2022'!$B68</f>
        <v>69.14722441960447</v>
      </c>
      <c r="L22" s="194">
        <f>Y22*'Inflation factors 2022'!$B68</f>
        <v>512.93060017196888</v>
      </c>
      <c r="N22" s="36">
        <v>2002</v>
      </c>
      <c r="O22" s="203" t="s">
        <v>11</v>
      </c>
      <c r="P22" s="204" t="s">
        <v>11</v>
      </c>
      <c r="Q22" s="203" t="s">
        <v>11</v>
      </c>
      <c r="R22" s="205">
        <v>213</v>
      </c>
      <c r="S22" s="203">
        <v>84.7</v>
      </c>
      <c r="T22" s="203">
        <v>19.2</v>
      </c>
      <c r="U22" s="205">
        <v>2.9</v>
      </c>
      <c r="V22" s="205" t="s">
        <v>11</v>
      </c>
      <c r="W22" s="205">
        <v>1.39</v>
      </c>
      <c r="X22" s="205">
        <v>50.03</v>
      </c>
      <c r="Y22" s="194">
        <v>371.11999999999989</v>
      </c>
    </row>
    <row r="23" spans="1:25" x14ac:dyDescent="0.25">
      <c r="A23" s="22">
        <f t="shared" si="1"/>
        <v>2003</v>
      </c>
      <c r="B23" s="203" t="s">
        <v>11</v>
      </c>
      <c r="C23" s="204" t="s">
        <v>11</v>
      </c>
      <c r="D23" s="203" t="s">
        <v>11</v>
      </c>
      <c r="E23" s="205">
        <f>R23*'Inflation factors 2022'!$B69</f>
        <v>287.99478349812478</v>
      </c>
      <c r="F23" s="203">
        <f>S23*'Inflation factors 2022'!$B69</f>
        <v>108.37482100238662</v>
      </c>
      <c r="G23" s="203">
        <f>T23*'Inflation factors 2022'!$B69</f>
        <v>25.894868735083531</v>
      </c>
      <c r="H23" s="205">
        <f>U23*'Inflation factors 2022'!$B69</f>
        <v>3.5622570746675759</v>
      </c>
      <c r="I23" s="205" t="s">
        <v>11</v>
      </c>
      <c r="J23" s="205">
        <f>W23*'Inflation factors 2022'!$B69</f>
        <v>2.2318910671667234</v>
      </c>
      <c r="K23" s="205">
        <f>X23*'Inflation factors 2022'!$B69</f>
        <v>70.508028298670311</v>
      </c>
      <c r="L23" s="194">
        <f>Y23*'Inflation factors 2022'!$B69</f>
        <v>498.42963978861223</v>
      </c>
      <c r="N23" s="36">
        <v>2003</v>
      </c>
      <c r="O23" s="203" t="s">
        <v>11</v>
      </c>
      <c r="P23" s="204" t="s">
        <v>11</v>
      </c>
      <c r="Q23" s="203" t="s">
        <v>11</v>
      </c>
      <c r="R23" s="205">
        <v>210.2</v>
      </c>
      <c r="S23" s="203">
        <v>79.099999999999994</v>
      </c>
      <c r="T23" s="203">
        <v>18.899999999999999</v>
      </c>
      <c r="U23" s="205">
        <v>2.6</v>
      </c>
      <c r="V23" s="205" t="s">
        <v>11</v>
      </c>
      <c r="W23" s="205">
        <v>1.629</v>
      </c>
      <c r="X23" s="205">
        <v>51.462000000000003</v>
      </c>
      <c r="Y23" s="194">
        <v>363.79099999999994</v>
      </c>
    </row>
    <row r="24" spans="1:25" x14ac:dyDescent="0.25">
      <c r="A24" s="22">
        <f t="shared" si="1"/>
        <v>2004</v>
      </c>
      <c r="B24" s="203" t="s">
        <v>11</v>
      </c>
      <c r="C24" s="204" t="s">
        <v>11</v>
      </c>
      <c r="D24" s="203" t="s">
        <v>11</v>
      </c>
      <c r="E24" s="205">
        <f>R24*'Inflation factors 2022'!$B70</f>
        <v>282.66937212863706</v>
      </c>
      <c r="F24" s="203">
        <f>S24*'Inflation factors 2022'!$B70</f>
        <v>99.96676875957121</v>
      </c>
      <c r="G24" s="203">
        <f>T24*'Inflation factors 2022'!$B70</f>
        <v>26.119908116385915</v>
      </c>
      <c r="H24" s="205">
        <f>U24*'Inflation factors 2022'!$B70</f>
        <v>3.1453292496171517</v>
      </c>
      <c r="I24" s="205" t="s">
        <v>11</v>
      </c>
      <c r="J24" s="205">
        <f>W24*'Inflation factors 2022'!$B70</f>
        <v>6.3727105666156207</v>
      </c>
      <c r="K24" s="205">
        <f>X24*'Inflation factors 2022'!$B70</f>
        <v>73.163093415007665</v>
      </c>
      <c r="L24" s="194">
        <f>Y24*'Inflation factors 2022'!$B70</f>
        <v>491.30042879019908</v>
      </c>
      <c r="N24" s="36">
        <v>2004</v>
      </c>
      <c r="O24" s="203" t="s">
        <v>11</v>
      </c>
      <c r="P24" s="204" t="s">
        <v>11</v>
      </c>
      <c r="Q24" s="203" t="s">
        <v>11</v>
      </c>
      <c r="R24" s="205">
        <v>206.7</v>
      </c>
      <c r="S24" s="203">
        <v>73.099999999999994</v>
      </c>
      <c r="T24" s="203">
        <v>19.100000000000001</v>
      </c>
      <c r="U24" s="205">
        <v>2.2999999999999998</v>
      </c>
      <c r="V24" s="205" t="s">
        <v>11</v>
      </c>
      <c r="W24" s="205">
        <v>4.66</v>
      </c>
      <c r="X24" s="205">
        <v>53.5</v>
      </c>
      <c r="Y24" s="194">
        <v>359.26</v>
      </c>
    </row>
    <row r="25" spans="1:25" ht="18" customHeight="1" x14ac:dyDescent="0.25">
      <c r="A25" s="22">
        <f t="shared" si="1"/>
        <v>2005</v>
      </c>
      <c r="B25" s="203" t="s">
        <v>11</v>
      </c>
      <c r="C25" s="204" t="s">
        <v>11</v>
      </c>
      <c r="D25" s="203" t="s">
        <v>11</v>
      </c>
      <c r="E25" s="205">
        <f>R25*'Inflation factors 2022'!$B71</f>
        <v>322.01329921835463</v>
      </c>
      <c r="F25" s="203">
        <f>S25*'Inflation factors 2022'!$B71</f>
        <v>92.468661080807522</v>
      </c>
      <c r="G25" s="203">
        <f>T25*'Inflation factors 2022'!$B71</f>
        <v>31.726784007197882</v>
      </c>
      <c r="H25" s="205">
        <f>U25*'Inflation factors 2022'!$B71</f>
        <v>2.8472754878254514</v>
      </c>
      <c r="I25" s="205" t="s">
        <v>11</v>
      </c>
      <c r="J25" s="205">
        <f>W25*'Inflation factors 2022'!$B71</f>
        <v>11.931440139459035</v>
      </c>
      <c r="K25" s="205">
        <f>X25*'Inflation factors 2022'!$B71</f>
        <v>77.418776359444408</v>
      </c>
      <c r="L25" s="194">
        <f>Y25*'Inflation factors 2022'!$B71</f>
        <v>538.27065174604957</v>
      </c>
      <c r="N25" s="36">
        <v>2005</v>
      </c>
      <c r="O25" s="203" t="s">
        <v>11</v>
      </c>
      <c r="P25" s="204" t="s">
        <v>11</v>
      </c>
      <c r="Q25" s="203" t="s">
        <v>11</v>
      </c>
      <c r="R25" s="205">
        <v>237.5</v>
      </c>
      <c r="S25" s="203">
        <v>68.2</v>
      </c>
      <c r="T25" s="203">
        <v>23.4</v>
      </c>
      <c r="U25" s="205">
        <v>2.1</v>
      </c>
      <c r="V25" s="205" t="s">
        <v>11</v>
      </c>
      <c r="W25" s="205">
        <v>8.8000000000000007</v>
      </c>
      <c r="X25" s="205">
        <v>57.1</v>
      </c>
      <c r="Y25" s="194">
        <v>397</v>
      </c>
    </row>
    <row r="26" spans="1:25" x14ac:dyDescent="0.25">
      <c r="A26" s="22">
        <f t="shared" si="1"/>
        <v>2006</v>
      </c>
      <c r="B26" s="203" t="s">
        <v>11</v>
      </c>
      <c r="C26" s="204" t="s">
        <v>11</v>
      </c>
      <c r="D26" s="203" t="s">
        <v>11</v>
      </c>
      <c r="E26" s="205">
        <f>R26*'Inflation factors 2022'!$B72</f>
        <v>316.5767904509284</v>
      </c>
      <c r="F26" s="203">
        <f>S26*'Inflation factors 2022'!$B72</f>
        <v>84.873491379310352</v>
      </c>
      <c r="G26" s="203">
        <f>T26*'Inflation factors 2022'!$B72</f>
        <v>32.37717175066313</v>
      </c>
      <c r="H26" s="205">
        <f>U26*'Inflation factors 2022'!$B72</f>
        <v>2.6647877984084882</v>
      </c>
      <c r="I26" s="205" t="s">
        <v>11</v>
      </c>
      <c r="J26" s="205">
        <f>W26*'Inflation factors 2022'!$B72</f>
        <v>11.631798740053052</v>
      </c>
      <c r="K26" s="205">
        <f>X26*'Inflation factors 2022'!$B72</f>
        <v>78.224845822281168</v>
      </c>
      <c r="L26" s="194">
        <f>Y26*'Inflation factors 2022'!$B72</f>
        <v>526.21564655172415</v>
      </c>
      <c r="N26" s="36">
        <v>2006</v>
      </c>
      <c r="O26" s="203" t="s">
        <v>11</v>
      </c>
      <c r="P26" s="204" t="s">
        <v>11</v>
      </c>
      <c r="Q26" s="203" t="s">
        <v>11</v>
      </c>
      <c r="R26" s="205">
        <v>237.6</v>
      </c>
      <c r="S26" s="203">
        <v>63.7</v>
      </c>
      <c r="T26" s="203">
        <v>24.3</v>
      </c>
      <c r="U26" s="205">
        <v>2</v>
      </c>
      <c r="V26" s="205" t="s">
        <v>11</v>
      </c>
      <c r="W26" s="205">
        <v>8.73</v>
      </c>
      <c r="X26" s="205">
        <v>58.71</v>
      </c>
      <c r="Y26" s="194">
        <v>394.94</v>
      </c>
    </row>
    <row r="27" spans="1:25" x14ac:dyDescent="0.25">
      <c r="A27" s="22">
        <f t="shared" si="1"/>
        <v>2007</v>
      </c>
      <c r="B27" s="203" t="s">
        <v>11</v>
      </c>
      <c r="C27" s="204" t="s">
        <v>11</v>
      </c>
      <c r="D27" s="203" t="s">
        <v>11</v>
      </c>
      <c r="E27" s="205">
        <f>R27*'Inflation factors 2022'!$B73</f>
        <v>309.49606179460915</v>
      </c>
      <c r="F27" s="203">
        <f>S27*'Inflation factors 2022'!$B73</f>
        <v>75.001856338382751</v>
      </c>
      <c r="G27" s="203">
        <f>T27*'Inflation factors 2022'!$B73</f>
        <v>34.201084361239893</v>
      </c>
      <c r="H27" s="205">
        <f>U27*'Inflation factors 2022'!$B73</f>
        <v>2.6954161321293801</v>
      </c>
      <c r="I27" s="205" t="s">
        <v>11</v>
      </c>
      <c r="J27" s="205">
        <f>W27*'Inflation factors 2022'!$B73</f>
        <v>11.394100825714286</v>
      </c>
      <c r="K27" s="205">
        <f>X27*'Inflation factors 2022'!$B73</f>
        <v>79.924610256549855</v>
      </c>
      <c r="L27" s="194">
        <f>Y27*'Inflation factors 2022'!$B73</f>
        <v>512.71312970862539</v>
      </c>
      <c r="N27" s="36">
        <v>2007</v>
      </c>
      <c r="O27" s="203" t="s">
        <v>11</v>
      </c>
      <c r="P27" s="204" t="s">
        <v>11</v>
      </c>
      <c r="Q27" s="203" t="s">
        <v>11</v>
      </c>
      <c r="R27" s="205">
        <v>238.11339000000001</v>
      </c>
      <c r="S27" s="203">
        <v>57.703307000000002</v>
      </c>
      <c r="T27" s="203">
        <v>26.312891</v>
      </c>
      <c r="U27" s="205">
        <v>2.0737410000000001</v>
      </c>
      <c r="V27" s="205" t="s">
        <v>11</v>
      </c>
      <c r="W27" s="205">
        <v>8.7661470000000001</v>
      </c>
      <c r="X27" s="205">
        <v>61.490668999999997</v>
      </c>
      <c r="Y27" s="194">
        <v>394.46014500000001</v>
      </c>
    </row>
    <row r="28" spans="1:25" x14ac:dyDescent="0.25">
      <c r="A28" s="22">
        <f t="shared" si="1"/>
        <v>2008</v>
      </c>
      <c r="B28" s="203" t="s">
        <v>11</v>
      </c>
      <c r="C28" s="204" t="s">
        <v>11</v>
      </c>
      <c r="D28" s="203" t="s">
        <v>11</v>
      </c>
      <c r="E28" s="205">
        <f>R28*'Inflation factors 2022'!$B74</f>
        <v>296.82571453841376</v>
      </c>
      <c r="F28" s="203">
        <f>S28*'Inflation factors 2022'!$B74</f>
        <v>63.876324372843605</v>
      </c>
      <c r="G28" s="203">
        <f>T28*'Inflation factors 2022'!$B74</f>
        <v>33.982281724550589</v>
      </c>
      <c r="H28" s="205">
        <f>U28*'Inflation factors 2022'!$B74</f>
        <v>2.3888476317152776</v>
      </c>
      <c r="I28" s="205" t="s">
        <v>11</v>
      </c>
      <c r="J28" s="205">
        <f>W28*'Inflation factors 2022'!$B74</f>
        <v>10.957976723048231</v>
      </c>
      <c r="K28" s="205">
        <f>X28*'Inflation factors 2022'!$B74</f>
        <v>83.980973762057715</v>
      </c>
      <c r="L28" s="194">
        <f>Y28*'Inflation factors 2022'!$B74</f>
        <v>492.01211875262919</v>
      </c>
      <c r="N28" s="36">
        <v>2008</v>
      </c>
      <c r="O28" s="203" t="s">
        <v>11</v>
      </c>
      <c r="P28" s="204" t="s">
        <v>11</v>
      </c>
      <c r="Q28" s="203" t="s">
        <v>11</v>
      </c>
      <c r="R28" s="205">
        <v>237.63538500000001</v>
      </c>
      <c r="S28" s="203">
        <v>51.138679000000003</v>
      </c>
      <c r="T28" s="203">
        <v>27.205839000000001</v>
      </c>
      <c r="U28" s="205">
        <v>1.912485</v>
      </c>
      <c r="V28" s="205" t="s">
        <v>11</v>
      </c>
      <c r="W28" s="205">
        <v>8.7728350000000006</v>
      </c>
      <c r="X28" s="205">
        <v>67.234239000000002</v>
      </c>
      <c r="Y28" s="194">
        <v>393.89946200000003</v>
      </c>
    </row>
    <row r="29" spans="1:25" x14ac:dyDescent="0.25">
      <c r="A29" s="22">
        <f t="shared" si="1"/>
        <v>2009</v>
      </c>
      <c r="B29" s="203" t="s">
        <v>11</v>
      </c>
      <c r="C29" s="204" t="s">
        <v>11</v>
      </c>
      <c r="D29" s="203" t="s">
        <v>11</v>
      </c>
      <c r="E29" s="205">
        <f>R29*'Inflation factors 2022'!$B75</f>
        <v>317.25407296083915</v>
      </c>
      <c r="F29" s="203">
        <f>S29*'Inflation factors 2022'!$B75</f>
        <v>60.751962765034968</v>
      </c>
      <c r="G29" s="203">
        <f>T29*'Inflation factors 2022'!$B75</f>
        <v>38.277223525874128</v>
      </c>
      <c r="H29" s="205">
        <f>U29*'Inflation factors 2022'!$B75</f>
        <v>2.0778761132867132</v>
      </c>
      <c r="I29" s="205" t="s">
        <v>11</v>
      </c>
      <c r="J29" s="205">
        <f>W29*'Inflation factors 2022'!$B75</f>
        <v>10.452102888111888</v>
      </c>
      <c r="K29" s="205">
        <f>X29*'Inflation factors 2022'!$B75</f>
        <v>104.21760621538461</v>
      </c>
      <c r="L29" s="194">
        <f>Y29*'Inflation factors 2022'!$B75</f>
        <v>533.03084571748252</v>
      </c>
      <c r="N29" s="36">
        <v>2009</v>
      </c>
      <c r="O29" s="203" t="s">
        <v>11</v>
      </c>
      <c r="P29" s="204" t="s">
        <v>11</v>
      </c>
      <c r="Q29" s="203" t="s">
        <v>11</v>
      </c>
      <c r="R29" s="205">
        <v>254.01641900000001</v>
      </c>
      <c r="S29" s="203">
        <v>48.642389000000001</v>
      </c>
      <c r="T29" s="203">
        <v>30.647497000000001</v>
      </c>
      <c r="U29" s="205">
        <v>1.663697</v>
      </c>
      <c r="V29" s="205" t="s">
        <v>11</v>
      </c>
      <c r="W29" s="205">
        <v>8.3687050000000003</v>
      </c>
      <c r="X29" s="205">
        <v>83.444108</v>
      </c>
      <c r="Y29" s="194">
        <v>426.78281600000003</v>
      </c>
    </row>
    <row r="30" spans="1:25" ht="18" customHeight="1" x14ac:dyDescent="0.25">
      <c r="A30" s="22">
        <f t="shared" si="1"/>
        <v>2010</v>
      </c>
      <c r="B30" s="203" t="s">
        <v>11</v>
      </c>
      <c r="C30" s="204" t="s">
        <v>11</v>
      </c>
      <c r="D30" s="203" t="s">
        <v>11</v>
      </c>
      <c r="E30" s="205">
        <f>R30*'Inflation factors 2022'!$B76</f>
        <v>320.64164753259979</v>
      </c>
      <c r="F30" s="203">
        <f>S30*'Inflation factors 2022'!$B76</f>
        <v>58.499968967041958</v>
      </c>
      <c r="G30" s="203">
        <f>T30*'Inflation factors 2022'!$B76</f>
        <v>39.69525960552712</v>
      </c>
      <c r="H30" s="205">
        <f>U30*'Inflation factors 2022'!$B76</f>
        <v>2.0577097372569089</v>
      </c>
      <c r="I30" s="205" t="s">
        <v>11</v>
      </c>
      <c r="J30" s="205">
        <f>W30*'Inflation factors 2022'!$B76</f>
        <v>14.21424766013306</v>
      </c>
      <c r="K30" s="205">
        <f>X30*'Inflation factors 2022'!$B76</f>
        <v>112.90174782973388</v>
      </c>
      <c r="L30" s="194">
        <f>Y30*'Inflation factors 2022'!$B76</f>
        <v>548.01058256622309</v>
      </c>
      <c r="N30" s="36">
        <v>2010</v>
      </c>
      <c r="O30" s="203" t="s">
        <v>11</v>
      </c>
      <c r="P30" s="204" t="s">
        <v>11</v>
      </c>
      <c r="Q30" s="203" t="s">
        <v>11</v>
      </c>
      <c r="R30" s="205">
        <v>259.85391700000002</v>
      </c>
      <c r="S30" s="203">
        <v>47.409455999999999</v>
      </c>
      <c r="T30" s="203">
        <v>32.169772000000002</v>
      </c>
      <c r="U30" s="205">
        <v>1.6676059999999999</v>
      </c>
      <c r="V30" s="205" t="s">
        <v>11</v>
      </c>
      <c r="W30" s="205">
        <v>11.519489</v>
      </c>
      <c r="X30" s="205">
        <v>91.497663000000003</v>
      </c>
      <c r="Y30" s="194">
        <v>444.11790400000001</v>
      </c>
    </row>
    <row r="31" spans="1:25" x14ac:dyDescent="0.25">
      <c r="A31" s="22">
        <f t="shared" si="1"/>
        <v>2011</v>
      </c>
      <c r="B31" s="203" t="s">
        <v>11</v>
      </c>
      <c r="C31" s="204" t="s">
        <v>11</v>
      </c>
      <c r="D31" s="203" t="s">
        <v>11</v>
      </c>
      <c r="E31" s="205">
        <f>R31*'Inflation factors 2022'!$B77</f>
        <v>306.44820414675769</v>
      </c>
      <c r="F31" s="203">
        <f>S31*'Inflation factors 2022'!$B77</f>
        <v>52.569726003116187</v>
      </c>
      <c r="G31" s="203">
        <f>T31*'Inflation factors 2022'!$B77</f>
        <v>39.516527683039023</v>
      </c>
      <c r="H31" s="205">
        <f>U31*'Inflation factors 2022'!$B77</f>
        <v>1.9112472584953257</v>
      </c>
      <c r="I31" s="205" t="s">
        <v>11</v>
      </c>
      <c r="J31" s="205">
        <f>W31*'Inflation factors 2022'!$B77</f>
        <v>15.434256469654251</v>
      </c>
      <c r="K31" s="205">
        <f>X31*'Inflation factors 2022'!$B77</f>
        <v>115.46504589597862</v>
      </c>
      <c r="L31" s="194">
        <f>Y31*'Inflation factors 2022'!$B77</f>
        <v>531.34500745704099</v>
      </c>
      <c r="N31" s="36">
        <v>2011</v>
      </c>
      <c r="O31" s="203" t="s">
        <v>11</v>
      </c>
      <c r="P31" s="204" t="s">
        <v>11</v>
      </c>
      <c r="Q31" s="203" t="s">
        <v>11</v>
      </c>
      <c r="R31" s="205">
        <v>256.95588500000002</v>
      </c>
      <c r="S31" s="203">
        <v>44.079554999999999</v>
      </c>
      <c r="T31" s="203">
        <v>33.134487999999997</v>
      </c>
      <c r="U31" s="205">
        <v>1.6025750000000001</v>
      </c>
      <c r="V31" s="205" t="s">
        <v>11</v>
      </c>
      <c r="W31" s="205">
        <v>12.941577000000001</v>
      </c>
      <c r="X31" s="205">
        <v>96.817088999999996</v>
      </c>
      <c r="Y31" s="194">
        <v>445.53116899999998</v>
      </c>
    </row>
    <row r="32" spans="1:25" x14ac:dyDescent="0.25">
      <c r="A32" s="22">
        <f t="shared" si="1"/>
        <v>2012</v>
      </c>
      <c r="B32" s="203" t="s">
        <v>11</v>
      </c>
      <c r="C32" s="204" t="s">
        <v>11</v>
      </c>
      <c r="D32" s="203" t="s">
        <v>11</v>
      </c>
      <c r="E32" s="205">
        <f>R32*'Inflation factors 2022'!$B78</f>
        <v>309.50058875564105</v>
      </c>
      <c r="F32" s="203">
        <f>S32*'Inflation factors 2022'!$B78</f>
        <v>51.037236784604275</v>
      </c>
      <c r="G32" s="203">
        <f>T32*'Inflation factors 2022'!$B78</f>
        <v>39.553408188597544</v>
      </c>
      <c r="H32" s="205">
        <f>U32*'Inflation factors 2022'!$B78</f>
        <v>1.8442797964878517</v>
      </c>
      <c r="I32" s="205" t="s">
        <v>11</v>
      </c>
      <c r="J32" s="205">
        <f>W32*'Inflation factors 2022'!$B78</f>
        <v>16.603534091604523</v>
      </c>
      <c r="K32" s="205">
        <f>X32*'Inflation factors 2022'!$B78</f>
        <v>112.8183804099591</v>
      </c>
      <c r="L32" s="194">
        <f>Y32*'Inflation factors 2022'!$B78</f>
        <v>531.35742802689435</v>
      </c>
      <c r="N32" s="36">
        <v>2012</v>
      </c>
      <c r="O32" s="203" t="s">
        <v>11</v>
      </c>
      <c r="P32" s="204" t="s">
        <v>11</v>
      </c>
      <c r="Q32" s="203" t="s">
        <v>11</v>
      </c>
      <c r="R32" s="205">
        <v>266.80642599999999</v>
      </c>
      <c r="S32" s="203">
        <v>43.996887999999998</v>
      </c>
      <c r="T32" s="203">
        <v>34.097200000000001</v>
      </c>
      <c r="U32" s="205">
        <v>1.5898699999999999</v>
      </c>
      <c r="V32" s="205" t="s">
        <v>11</v>
      </c>
      <c r="W32" s="205">
        <v>14.313154000000001</v>
      </c>
      <c r="X32" s="205">
        <v>97.255611000000002</v>
      </c>
      <c r="Y32" s="194">
        <v>458.05914899999999</v>
      </c>
    </row>
    <row r="33" spans="1:25" x14ac:dyDescent="0.25">
      <c r="A33" s="22">
        <f t="shared" si="1"/>
        <v>2013</v>
      </c>
      <c r="B33" s="203" t="s">
        <v>11</v>
      </c>
      <c r="C33" s="204" t="s">
        <v>11</v>
      </c>
      <c r="D33" s="203" t="s">
        <v>11</v>
      </c>
      <c r="E33" s="205">
        <f>R33*'Inflation factors 2022'!$B79</f>
        <v>312.44444247205234</v>
      </c>
      <c r="F33" s="203">
        <f>S33*'Inflation factors 2022'!$B79</f>
        <v>51.156770390271653</v>
      </c>
      <c r="G33" s="203">
        <f>T33*'Inflation factors 2022'!$B79</f>
        <v>39.923575170814964</v>
      </c>
      <c r="H33" s="205">
        <f>U33*'Inflation factors 2022'!$B79</f>
        <v>1.8750134677855215</v>
      </c>
      <c r="I33" s="205" t="s">
        <v>11</v>
      </c>
      <c r="J33" s="205">
        <f>W33*'Inflation factors 2022'!$B79</f>
        <v>17.791533533778978</v>
      </c>
      <c r="K33" s="205">
        <f>X33*'Inflation factors 2022'!$B79</f>
        <v>110.69929697084341</v>
      </c>
      <c r="L33" s="194">
        <f>Y33*'Inflation factors 2022'!$B79</f>
        <v>533.89063200554688</v>
      </c>
      <c r="N33" s="36">
        <v>2013</v>
      </c>
      <c r="O33" s="203" t="s">
        <v>11</v>
      </c>
      <c r="P33" s="204" t="s">
        <v>11</v>
      </c>
      <c r="Q33" s="203" t="s">
        <v>11</v>
      </c>
      <c r="R33" s="205">
        <v>273.33543300000002</v>
      </c>
      <c r="S33" s="203">
        <v>44.753422</v>
      </c>
      <c r="T33" s="203">
        <v>34.926298000000003</v>
      </c>
      <c r="U33" s="205">
        <v>1.6403160000000001</v>
      </c>
      <c r="V33" s="205" t="s">
        <v>11</v>
      </c>
      <c r="W33" s="205">
        <v>15.564548</v>
      </c>
      <c r="X33" s="205">
        <v>96.842945999999998</v>
      </c>
      <c r="Y33" s="194">
        <v>467.06296300000002</v>
      </c>
    </row>
    <row r="34" spans="1:25" x14ac:dyDescent="0.25">
      <c r="A34" s="22">
        <f t="shared" si="1"/>
        <v>2014</v>
      </c>
      <c r="B34" s="203" t="s">
        <v>11</v>
      </c>
      <c r="C34" s="204" t="s">
        <v>11</v>
      </c>
      <c r="D34" s="203" t="s">
        <v>11</v>
      </c>
      <c r="E34" s="205">
        <f>R34*'Inflation factors 2022'!$B80</f>
        <v>300.17036513513511</v>
      </c>
      <c r="F34" s="203">
        <f>S34*'Inflation factors 2022'!$B80</f>
        <v>49.807150045185807</v>
      </c>
      <c r="G34" s="203">
        <f>T34*'Inflation factors 2022'!$B80</f>
        <v>38.910810807010137</v>
      </c>
      <c r="H34" s="205">
        <f>U34*'Inflation factors 2022'!$B80</f>
        <v>1.8889382369087837</v>
      </c>
      <c r="I34" s="205">
        <f>V34*'Inflation factors 2022'!$B80</f>
        <v>18.375831192567571</v>
      </c>
      <c r="J34" s="205">
        <f>W34*'Inflation factors 2022'!$B80</f>
        <v>10.891631755489865</v>
      </c>
      <c r="K34" s="205">
        <f>X34*'Inflation factors 2022'!$B80</f>
        <v>104.09949026224662</v>
      </c>
      <c r="L34" s="194">
        <f>Y34*'Inflation factors 2022'!$B80</f>
        <v>524.14421743454398</v>
      </c>
      <c r="N34" s="36">
        <v>2014</v>
      </c>
      <c r="O34" s="203" t="s">
        <v>11</v>
      </c>
      <c r="P34" s="204" t="s">
        <v>11</v>
      </c>
      <c r="Q34" s="203" t="s">
        <v>11</v>
      </c>
      <c r="R34" s="205">
        <v>265.32416000000001</v>
      </c>
      <c r="S34" s="203">
        <v>44.025132999999997</v>
      </c>
      <c r="T34" s="203">
        <v>34.393729</v>
      </c>
      <c r="U34" s="205">
        <v>1.6696549999999999</v>
      </c>
      <c r="V34" s="205">
        <v>16.242616000000002</v>
      </c>
      <c r="W34" s="205">
        <v>9.627243</v>
      </c>
      <c r="X34" s="205">
        <v>92.014779000000004</v>
      </c>
      <c r="Y34" s="194">
        <v>463.29731500000003</v>
      </c>
    </row>
    <row r="35" spans="1:25" ht="18" customHeight="1" x14ac:dyDescent="0.25">
      <c r="A35" s="22">
        <f t="shared" si="1"/>
        <v>2015</v>
      </c>
      <c r="B35" s="203" t="s">
        <v>11</v>
      </c>
      <c r="C35" s="204" t="s">
        <v>11</v>
      </c>
      <c r="D35" s="203" t="s">
        <v>11</v>
      </c>
      <c r="E35" s="205">
        <f>R35*'Inflation factors 2022'!$B81</f>
        <v>287.14137031286435</v>
      </c>
      <c r="F35" s="203">
        <f>S35*'Inflation factors 2022'!$B81</f>
        <v>48.98770790535076</v>
      </c>
      <c r="G35" s="203">
        <f>T35*'Inflation factors 2022'!$B81</f>
        <v>39.628809217509868</v>
      </c>
      <c r="H35" s="205">
        <f>U35*'Inflation factors 2022'!$B81</f>
        <v>2.0713534725409062</v>
      </c>
      <c r="I35" s="205">
        <f>V35*'Inflation factors 2022'!$B81</f>
        <v>21.189083048006395</v>
      </c>
      <c r="J35" s="205">
        <f>W35*'Inflation factors 2022'!$B81</f>
        <v>10.417094744404739</v>
      </c>
      <c r="K35" s="205">
        <f>X35*'Inflation factors 2022'!$B81</f>
        <v>104.24234742951853</v>
      </c>
      <c r="L35" s="194">
        <f>Y35*'Inflation factors 2022'!$B81</f>
        <v>513.67776499652064</v>
      </c>
      <c r="N35" s="36">
        <v>2015</v>
      </c>
      <c r="O35" s="203" t="s">
        <v>11</v>
      </c>
      <c r="P35" s="204" t="s">
        <v>11</v>
      </c>
      <c r="Q35" s="203" t="s">
        <v>11</v>
      </c>
      <c r="R35" s="205">
        <v>253.28367399999999</v>
      </c>
      <c r="S35" s="203">
        <v>43.211421000000001</v>
      </c>
      <c r="T35" s="203">
        <v>34.956057999999999</v>
      </c>
      <c r="U35" s="205">
        <v>1.8271139999999999</v>
      </c>
      <c r="V35" s="205">
        <v>18.690615000000001</v>
      </c>
      <c r="W35" s="205">
        <v>9.1887840000000001</v>
      </c>
      <c r="X35" s="205">
        <v>91.950821000000005</v>
      </c>
      <c r="Y35" s="194">
        <v>453.10848600000003</v>
      </c>
    </row>
    <row r="36" spans="1:25" x14ac:dyDescent="0.25">
      <c r="A36" s="22">
        <f t="shared" si="1"/>
        <v>2016</v>
      </c>
      <c r="B36" s="203" t="s">
        <v>11</v>
      </c>
      <c r="C36" s="204" t="s">
        <v>11</v>
      </c>
      <c r="D36" s="203" t="s">
        <v>11</v>
      </c>
      <c r="E36" s="205">
        <f>R36*'Inflation factors 2022'!$B82</f>
        <v>274.8486734456053</v>
      </c>
      <c r="F36" s="203">
        <f>S36*'Inflation factors 2022'!$B82</f>
        <v>46.533617736038238</v>
      </c>
      <c r="G36" s="203">
        <f>T36*'Inflation factors 2022'!$B82</f>
        <v>36.700467601152553</v>
      </c>
      <c r="H36" s="205">
        <f>U36*'Inflation factors 2022'!$B82</f>
        <v>1.9350952699587707</v>
      </c>
      <c r="I36" s="205">
        <f>V36*'Inflation factors 2022'!$B82</f>
        <v>20.902627265414168</v>
      </c>
      <c r="J36" s="205">
        <f>W36*'Inflation factors 2022'!$B82</f>
        <v>10.723537825384184</v>
      </c>
      <c r="K36" s="205">
        <f>X36*'Inflation factors 2022'!$B82</f>
        <v>99.996475247844828</v>
      </c>
      <c r="L36" s="194">
        <f>Y36*'Inflation factors 2022'!$B82</f>
        <v>491.64049439139802</v>
      </c>
      <c r="N36" s="36">
        <v>2016</v>
      </c>
      <c r="O36" s="203" t="s">
        <v>11</v>
      </c>
      <c r="P36" s="204" t="s">
        <v>11</v>
      </c>
      <c r="Q36" s="203" t="s">
        <v>11</v>
      </c>
      <c r="R36" s="205">
        <v>243.306793</v>
      </c>
      <c r="S36" s="203">
        <v>41.193378000000003</v>
      </c>
      <c r="T36" s="203">
        <v>32.488689000000001</v>
      </c>
      <c r="U36" s="205">
        <v>1.713022</v>
      </c>
      <c r="V36" s="205">
        <v>18.503823000000001</v>
      </c>
      <c r="W36" s="205">
        <v>9.4928950000000007</v>
      </c>
      <c r="X36" s="205">
        <v>88.520790000000005</v>
      </c>
      <c r="Y36" s="194">
        <v>435.21938999999998</v>
      </c>
    </row>
    <row r="37" spans="1:25" x14ac:dyDescent="0.25">
      <c r="A37" s="22">
        <f>N37</f>
        <v>2017</v>
      </c>
      <c r="B37" s="203" t="s">
        <v>11</v>
      </c>
      <c r="C37" s="204" t="s">
        <v>11</v>
      </c>
      <c r="D37" s="203" t="s">
        <v>11</v>
      </c>
      <c r="E37" s="205">
        <f>R37*'Inflation factors 2022'!$B83</f>
        <v>257.37305057075099</v>
      </c>
      <c r="F37" s="203">
        <f>S37*'Inflation factors 2022'!$B83</f>
        <v>42.907877298581724</v>
      </c>
      <c r="G37" s="203">
        <f>T37*'Inflation factors 2022'!$B83</f>
        <v>33.453249536247377</v>
      </c>
      <c r="H37" s="205">
        <f>U37*'Inflation factors 2022'!$B83</f>
        <v>1.7655059718205066</v>
      </c>
      <c r="I37" s="205">
        <f>V37*'Inflation factors 2022'!$B83</f>
        <v>21.101521151174147</v>
      </c>
      <c r="J37" s="205">
        <f>W37*'Inflation factors 2022'!$B83</f>
        <v>11.104375146989071</v>
      </c>
      <c r="K37" s="205">
        <f>X37*'Inflation factors 2022'!$B83</f>
        <v>100.83343866277609</v>
      </c>
      <c r="L37" s="194">
        <f>Y37*'Inflation factors 2022'!$B83</f>
        <v>468.53901833833993</v>
      </c>
      <c r="N37" s="36">
        <v>2017</v>
      </c>
      <c r="O37" s="203" t="s">
        <v>11</v>
      </c>
      <c r="P37" s="204" t="s">
        <v>11</v>
      </c>
      <c r="Q37" s="203" t="s">
        <v>11</v>
      </c>
      <c r="R37" s="205">
        <v>229.555284</v>
      </c>
      <c r="S37" s="203">
        <v>38.270246</v>
      </c>
      <c r="T37" s="203">
        <v>29.837506999999999</v>
      </c>
      <c r="U37" s="205">
        <v>1.574684</v>
      </c>
      <c r="V37" s="205">
        <v>18.820796000000001</v>
      </c>
      <c r="W37" s="205">
        <v>9.9041759999999996</v>
      </c>
      <c r="X37" s="205">
        <v>89.935012999999998</v>
      </c>
      <c r="Y37" s="194">
        <v>417.89770600000003</v>
      </c>
    </row>
    <row r="38" spans="1:25" x14ac:dyDescent="0.25">
      <c r="A38" s="22">
        <f t="shared" ref="A38" si="2">N38</f>
        <v>2018</v>
      </c>
      <c r="B38" s="203" t="s">
        <v>11</v>
      </c>
      <c r="C38" s="204" t="s">
        <v>11</v>
      </c>
      <c r="D38" s="203" t="s">
        <v>11</v>
      </c>
      <c r="E38" s="205">
        <f>R38*'Inflation factors 2022'!$B84</f>
        <v>233.44179748811342</v>
      </c>
      <c r="F38" s="203">
        <f>S38*'Inflation factors 2022'!$B84</f>
        <v>39.155918140582386</v>
      </c>
      <c r="G38" s="203">
        <f>T38*'Inflation factors 2022'!$B84</f>
        <v>31.271363603868341</v>
      </c>
      <c r="H38" s="205">
        <f>U38*'Inflation factors 2022'!$B84</f>
        <v>1.6127453592313001</v>
      </c>
      <c r="I38" s="205">
        <f>V38*'Inflation factors 2022'!$B84</f>
        <v>21.196871191006075</v>
      </c>
      <c r="J38" s="205">
        <f>W38*'Inflation factors 2022'!$B84</f>
        <v>11.196757519628759</v>
      </c>
      <c r="K38" s="205">
        <f>X38*'Inflation factors 2022'!$B84</f>
        <v>98.369350330615504</v>
      </c>
      <c r="L38" s="194">
        <f>Y38*'Inflation factors 2022'!$B84</f>
        <v>436.24480363304576</v>
      </c>
      <c r="N38" s="36">
        <v>2018</v>
      </c>
      <c r="O38" s="203" t="s">
        <v>11</v>
      </c>
      <c r="P38" s="204" t="s">
        <v>11</v>
      </c>
      <c r="Q38" s="203" t="s">
        <v>11</v>
      </c>
      <c r="R38" s="205">
        <v>210.46650051</v>
      </c>
      <c r="S38" s="203">
        <v>35.30220018</v>
      </c>
      <c r="T38" s="203">
        <v>28.19364199</v>
      </c>
      <c r="U38" s="205">
        <v>1.4540192700000001</v>
      </c>
      <c r="V38" s="205">
        <v>19.110679190000003</v>
      </c>
      <c r="W38" s="205">
        <v>10.094774789999999</v>
      </c>
      <c r="X38" s="205">
        <v>88.687857719999997</v>
      </c>
      <c r="Y38" s="194">
        <v>393.30967364999998</v>
      </c>
    </row>
    <row r="39" spans="1:25" x14ac:dyDescent="0.25">
      <c r="A39" s="22">
        <f t="shared" ref="A39" si="3">N39</f>
        <v>2019</v>
      </c>
      <c r="B39" s="203" t="s">
        <v>11</v>
      </c>
      <c r="C39" s="204" t="s">
        <v>11</v>
      </c>
      <c r="D39" s="203" t="s">
        <v>11</v>
      </c>
      <c r="E39" s="205">
        <f>R39*'Inflation factors 2022'!$B85</f>
        <v>212.01246350379947</v>
      </c>
      <c r="F39" s="203">
        <f>S39*'Inflation factors 2022'!$B85</f>
        <v>34.705810375507035</v>
      </c>
      <c r="G39" s="203">
        <f>T39*'Inflation factors 2022'!$B85</f>
        <v>27.835460018282411</v>
      </c>
      <c r="H39" s="205">
        <f>U39*'Inflation factors 2022'!$B85</f>
        <v>1.3482753505031646</v>
      </c>
      <c r="I39" s="205">
        <f>V39*'Inflation factors 2022'!$B85</f>
        <v>22.082765816243342</v>
      </c>
      <c r="J39" s="205">
        <f>W39*'Inflation factors 2022'!$B85</f>
        <v>11.238855017348936</v>
      </c>
      <c r="K39" s="205">
        <f>X39*'Inflation factors 2022'!$B85</f>
        <v>91.348094093060425</v>
      </c>
      <c r="L39" s="194">
        <f>Y39*'Inflation factors 2022'!$B85</f>
        <v>400.57172417474482</v>
      </c>
      <c r="N39" s="36">
        <v>2019</v>
      </c>
      <c r="O39" s="203"/>
      <c r="P39" s="204"/>
      <c r="Q39" s="203"/>
      <c r="R39" s="205">
        <v>193.10711753999999</v>
      </c>
      <c r="S39" s="203">
        <v>31.611061410000001</v>
      </c>
      <c r="T39" s="203">
        <v>25.353346500000001</v>
      </c>
      <c r="U39" s="205">
        <v>1.2280483999999998</v>
      </c>
      <c r="V39" s="205">
        <v>20.113625320000001</v>
      </c>
      <c r="W39" s="205">
        <v>10.236675999999999</v>
      </c>
      <c r="X39" s="205">
        <v>83.202500700000002</v>
      </c>
      <c r="Y39" s="194">
        <v>364.85237587</v>
      </c>
    </row>
    <row r="40" spans="1:25" ht="18" customHeight="1" x14ac:dyDescent="0.25">
      <c r="A40" s="22">
        <f>N40</f>
        <v>2020</v>
      </c>
      <c r="B40" s="203" t="s">
        <v>11</v>
      </c>
      <c r="C40" s="204" t="s">
        <v>11</v>
      </c>
      <c r="D40" s="203" t="s">
        <v>11</v>
      </c>
      <c r="E40" s="205">
        <f>R40*'Inflation factors 2022'!$B86</f>
        <v>199.43344986636399</v>
      </c>
      <c r="F40" s="203">
        <f>S40*'Inflation factors 2022'!$B86</f>
        <v>30.907448813911191</v>
      </c>
      <c r="G40" s="203">
        <f>T40*'Inflation factors 2022'!$B86</f>
        <v>25.492744263514346</v>
      </c>
      <c r="H40" s="205">
        <f>U40*'Inflation factors 2022'!$B86</f>
        <v>1.1875942786228662</v>
      </c>
      <c r="I40" s="205">
        <f>V40*'Inflation factors 2022'!$B86</f>
        <v>21.107440871206411</v>
      </c>
      <c r="J40" s="205">
        <f>W40*'Inflation factors 2022'!$B86</f>
        <v>11.217597667772433</v>
      </c>
      <c r="K40" s="205">
        <f>X40*'Inflation factors 2022'!$B86</f>
        <v>83.127249692653479</v>
      </c>
      <c r="L40" s="194">
        <f>Y40*'Inflation factors 2022'!$B86</f>
        <v>372.47352536646389</v>
      </c>
      <c r="N40" s="36">
        <v>2020</v>
      </c>
      <c r="O40" s="203" t="s">
        <v>11</v>
      </c>
      <c r="P40" s="204" t="s">
        <v>11</v>
      </c>
      <c r="Q40" s="203" t="s">
        <v>11</v>
      </c>
      <c r="R40" s="205">
        <v>182.1708888</v>
      </c>
      <c r="S40" s="203">
        <v>28.232161780000002</v>
      </c>
      <c r="T40" s="203">
        <v>23.286143239999998</v>
      </c>
      <c r="U40" s="205">
        <v>1.0847984900000001</v>
      </c>
      <c r="V40" s="205">
        <v>19.280422949999998</v>
      </c>
      <c r="W40" s="205">
        <v>10.246624820000001</v>
      </c>
      <c r="X40" s="205">
        <v>75.931921000000003</v>
      </c>
      <c r="Y40" s="194">
        <v>340.23296099999999</v>
      </c>
    </row>
    <row r="41" spans="1:25" ht="18" customHeight="1" x14ac:dyDescent="0.25">
      <c r="A41" s="22">
        <f t="shared" ref="A41:A42" si="4">N41</f>
        <v>2021</v>
      </c>
      <c r="B41" s="203"/>
      <c r="C41" s="204"/>
      <c r="D41" s="203"/>
      <c r="E41" s="205">
        <f>R41*'Inflation factors 2022'!$B87</f>
        <v>177.53621060101253</v>
      </c>
      <c r="F41" s="203">
        <f>S41*'Inflation factors 2022'!$B87</f>
        <v>26.789503758931939</v>
      </c>
      <c r="G41" s="203">
        <f>T41*'Inflation factors 2022'!$B87</f>
        <v>22.733955134980004</v>
      </c>
      <c r="H41" s="205">
        <f>U41*'Inflation factors 2022'!$B87</f>
        <v>1.0339337765656655</v>
      </c>
      <c r="I41" s="205">
        <f>V41*'Inflation factors 2022'!$B87</f>
        <v>19.998647636129377</v>
      </c>
      <c r="J41" s="205">
        <f>W41*'Inflation factors 2022'!$B87</f>
        <v>10.754050875606453</v>
      </c>
      <c r="K41" s="205">
        <f>X41*'Inflation factors 2022'!$B87</f>
        <v>65.399717849942689</v>
      </c>
      <c r="L41" s="194">
        <f>Y41*'Inflation factors 2022'!$B87</f>
        <v>324.24601963316866</v>
      </c>
      <c r="N41" s="36">
        <v>2021</v>
      </c>
      <c r="O41" s="203"/>
      <c r="P41" s="204"/>
      <c r="Q41" s="203"/>
      <c r="R41" s="205">
        <v>165.73286168999999</v>
      </c>
      <c r="S41" s="203">
        <v>25.008425640000002</v>
      </c>
      <c r="T41" s="203">
        <v>21.222506829999997</v>
      </c>
      <c r="U41" s="205">
        <v>0.96519354000000002</v>
      </c>
      <c r="V41" s="205">
        <v>18.669053999999999</v>
      </c>
      <c r="W41" s="205">
        <v>10.03907665</v>
      </c>
      <c r="X41" s="205">
        <v>61.051671409999997</v>
      </c>
      <c r="Y41" s="194">
        <v>302.68878975999996</v>
      </c>
    </row>
    <row r="42" spans="1:25" ht="13.15" customHeight="1" x14ac:dyDescent="0.25">
      <c r="A42" s="22">
        <f t="shared" si="4"/>
        <v>2022</v>
      </c>
      <c r="B42" s="203" t="s">
        <v>11</v>
      </c>
      <c r="C42" s="204" t="s">
        <v>11</v>
      </c>
      <c r="D42" s="203" t="s">
        <v>11</v>
      </c>
      <c r="E42" s="205">
        <f>R42*'Inflation factors 2022'!$B88</f>
        <v>164.06332465</v>
      </c>
      <c r="F42" s="203">
        <f>S42*'Inflation factors 2022'!$B88</f>
        <v>22.700107829999997</v>
      </c>
      <c r="G42" s="203">
        <f>T42*'Inflation factors 2022'!$B88</f>
        <v>19.050540989999998</v>
      </c>
      <c r="H42" s="205">
        <f>U42*'Inflation factors 2022'!$B88</f>
        <v>0.80948343</v>
      </c>
      <c r="I42" s="205">
        <f>V42*'Inflation factors 2022'!$B88</f>
        <v>22.056101420000001</v>
      </c>
      <c r="J42" s="205">
        <f>W42*'Inflation factors 2022'!$B88</f>
        <v>10.41807736</v>
      </c>
      <c r="K42" s="205">
        <f>X42*'Inflation factors 2022'!$B88</f>
        <v>51.5078788</v>
      </c>
      <c r="L42" s="194">
        <f>Y42*'Inflation factors 2022'!$B88</f>
        <v>290.60551448000001</v>
      </c>
      <c r="N42" s="36">
        <v>2022</v>
      </c>
      <c r="O42" s="203" t="s">
        <v>11</v>
      </c>
      <c r="P42" s="204" t="s">
        <v>11</v>
      </c>
      <c r="Q42" s="203" t="s">
        <v>11</v>
      </c>
      <c r="R42" s="205">
        <v>164.06332465</v>
      </c>
      <c r="S42" s="203">
        <v>22.700107829999997</v>
      </c>
      <c r="T42" s="203">
        <v>19.050540989999998</v>
      </c>
      <c r="U42" s="205">
        <v>0.80948343</v>
      </c>
      <c r="V42" s="205">
        <v>22.056101420000001</v>
      </c>
      <c r="W42" s="205">
        <v>10.41807736</v>
      </c>
      <c r="X42" s="205">
        <v>51.5078788</v>
      </c>
      <c r="Y42" s="194">
        <v>290.60551448000001</v>
      </c>
    </row>
    <row r="43" spans="1:25" s="46" customFormat="1" ht="10" x14ac:dyDescent="0.2"/>
    <row r="44" spans="1:25" s="46" customFormat="1" ht="10" x14ac:dyDescent="0.2">
      <c r="A44" s="165" t="s">
        <v>146</v>
      </c>
      <c r="N44" s="46" t="str">
        <f>A44</f>
        <v>Section for Analytics and Statistics 9.12.2022</v>
      </c>
    </row>
    <row r="45" spans="1:25" x14ac:dyDescent="0.25">
      <c r="Q45" s="1" t="s">
        <v>2</v>
      </c>
    </row>
    <row r="46" spans="1:25" x14ac:dyDescent="0.25">
      <c r="P46" s="1" t="s">
        <v>2</v>
      </c>
      <c r="S46" s="32"/>
    </row>
    <row r="48" spans="1:25" x14ac:dyDescent="0.25">
      <c r="F48" s="1" t="s">
        <v>2</v>
      </c>
    </row>
  </sheetData>
  <pageMargins left="0.74803149606299213" right="0.39370078740157483" top="0.59055118110236215" bottom="0.98425196850393704" header="0.39370078740157483" footer="0.39370078740157483"/>
  <pageSetup paperSize="9" orientation="landscape" r:id="rId1"/>
  <headerFooter alignWithMargins="0">
    <oddHeader>&amp;L&amp;G</oddHeader>
    <oddFooter>&amp;LKela | Section for Analytics and Statistics&amp;2
&amp;G
&amp;10PO Box 450 | FIN-00101 HELSINKI | tilastot@kela.fi | www.kela.fi/statistics&amp;R
&amp;P(&amp;N)</oddFooter>
  </headerFooter>
  <rowBreaks count="1" manualBreakCount="1">
    <brk id="29" max="16383" man="1"/>
  </rowBreaks>
  <colBreaks count="1" manualBreakCount="1">
    <brk id="13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Laskentataulukot</vt:lpstr>
      </vt:variant>
      <vt:variant>
        <vt:i4>16</vt:i4>
      </vt:variant>
      <vt:variant>
        <vt:lpstr>Kaaviot</vt:lpstr>
      </vt:variant>
      <vt:variant>
        <vt:i4>14</vt:i4>
      </vt:variant>
      <vt:variant>
        <vt:lpstr>Nimetyt alueet</vt:lpstr>
      </vt:variant>
      <vt:variant>
        <vt:i4>6</vt:i4>
      </vt:variant>
    </vt:vector>
  </HeadingPairs>
  <TitlesOfParts>
    <vt:vector size="36" baseType="lpstr">
      <vt:lpstr>Contents</vt:lpstr>
      <vt:lpstr>Data 1</vt:lpstr>
      <vt:lpstr>Data 2</vt:lpstr>
      <vt:lpstr>Data 3</vt:lpstr>
      <vt:lpstr>Data 4</vt:lpstr>
      <vt:lpstr>Data 5</vt:lpstr>
      <vt:lpstr>Data 6</vt:lpstr>
      <vt:lpstr>Data 7</vt:lpstr>
      <vt:lpstr>Data 8</vt:lpstr>
      <vt:lpstr>Data 9</vt:lpstr>
      <vt:lpstr>Data 10</vt:lpstr>
      <vt:lpstr>Data 11</vt:lpstr>
      <vt:lpstr>Data 12</vt:lpstr>
      <vt:lpstr>Data 13</vt:lpstr>
      <vt:lpstr>Data 14</vt:lpstr>
      <vt:lpstr>Inflation factors 2022</vt:lpstr>
      <vt:lpstr>Chart 1</vt:lpstr>
      <vt:lpstr>Chart 2</vt:lpstr>
      <vt:lpstr>Chart 3</vt:lpstr>
      <vt:lpstr>Chart 4</vt:lpstr>
      <vt:lpstr>Chart 5</vt:lpstr>
      <vt:lpstr>Chart 6</vt:lpstr>
      <vt:lpstr>Chart 7</vt:lpstr>
      <vt:lpstr>Chart 8</vt:lpstr>
      <vt:lpstr>Chart 9</vt:lpstr>
      <vt:lpstr>Chart 10</vt:lpstr>
      <vt:lpstr>Chart 11</vt:lpstr>
      <vt:lpstr>Chart 12</vt:lpstr>
      <vt:lpstr>Chart 13</vt:lpstr>
      <vt:lpstr>Chart 14</vt:lpstr>
      <vt:lpstr>Contents!Tulostusotsikot</vt:lpstr>
      <vt:lpstr>'Data 1'!Tulostusotsikot</vt:lpstr>
      <vt:lpstr>'Data 2'!Tulostusotsikot</vt:lpstr>
      <vt:lpstr>'Data 4'!Tulostusotsikot</vt:lpstr>
      <vt:lpstr>'Data 6'!Tulostusotsikot</vt:lpstr>
      <vt:lpstr>'Data 8'!Tulostusotsikot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Kela’s benefits for families with children</dc:title>
  <dc:subject>Charts about Kela’s benefits for families with children. They are accompanied by the underlying statistical data.</dc:subject>
  <dc:creator>Kela;Section for Analytics and Statistics</dc:creator>
  <cp:keywords>statistics; charts</cp:keywords>
  <cp:lastModifiedBy>Kilpeläinen Anne-Mari</cp:lastModifiedBy>
  <cp:lastPrinted>2023-05-23T10:23:56Z</cp:lastPrinted>
  <dcterms:created xsi:type="dcterms:W3CDTF">2015-02-05T10:21:31Z</dcterms:created>
  <dcterms:modified xsi:type="dcterms:W3CDTF">2023-05-23T10:24:03Z</dcterms:modified>
</cp:coreProperties>
</file>